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24226"/>
  <mc:AlternateContent xmlns:mc="http://schemas.openxmlformats.org/markup-compatibility/2006">
    <mc:Choice Requires="x15">
      <x15ac:absPath xmlns:x15ac="http://schemas.microsoft.com/office/spreadsheetml/2010/11/ac" url="https://d.docs.live.net/1eebdb77c76591e9/PRESUPUESTOS POR AÑOS/PRESUPUESTOS 2020/JUAN DE DIOS CARVAJAL/"/>
    </mc:Choice>
  </mc:AlternateContent>
  <xr:revisionPtr revIDLastSave="14" documentId="8_{EC292516-C022-4D6D-B93D-148AE9957E7D}" xr6:coauthVersionLast="43" xr6:coauthVersionMax="43" xr10:uidLastSave="{1CE83983-28CF-4DF0-AE5C-5B4980824E15}"/>
  <bookViews>
    <workbookView xWindow="-120" yWindow="-120" windowWidth="29040" windowHeight="15840" tabRatio="969" activeTab="9" xr2:uid="{00000000-000D-0000-FFFF-FFFF00000000}"/>
  </bookViews>
  <sheets>
    <sheet name="DATOS" sheetId="22" r:id="rId1"/>
    <sheet name="POAI 2010" sheetId="15" state="hidden" r:id="rId2"/>
    <sheet name="PLAN DE COMPRAS 2010sice" sheetId="20" state="hidden" r:id="rId3"/>
    <sheet name="ANEXO DE INGRESOS" sheetId="23" state="hidden" r:id="rId4"/>
    <sheet name="ANEXO EGRESOS" sheetId="24" state="hidden" r:id="rId5"/>
    <sheet name="PLAN DE COMPRAS 2016 " sheetId="30" state="hidden" r:id="rId6"/>
    <sheet name="PAC 2016" sheetId="13" state="hidden" r:id="rId7"/>
    <sheet name="Poai" sheetId="26" state="hidden" r:id="rId8"/>
    <sheet name="P ACCION" sheetId="27" state="hidden" r:id="rId9"/>
    <sheet name=" PTO Ing Egr" sheetId="21" r:id="rId10"/>
    <sheet name="PROGRAMACION PLAN DE COMPRAS" sheetId="31" state="hidden" r:id="rId11"/>
    <sheet name="Hoja1" sheetId="36" state="hidden" r:id="rId12"/>
    <sheet name="PAC 2019" sheetId="32" state="hidden" r:id="rId13"/>
    <sheet name="POAI 2019" sheetId="35" state="hidden" r:id="rId14"/>
    <sheet name="ACUERDO ANEXOS" sheetId="33" state="hidden" r:id="rId15"/>
    <sheet name="NO liquidacion del presupuesto" sheetId="29" state="hidden" r:id="rId16"/>
    <sheet name="Carta Radicado" sheetId="34" state="hidden" r:id="rId17"/>
  </sheets>
  <externalReferences>
    <externalReference r:id="rId18"/>
  </externalReferences>
  <definedNames>
    <definedName name="_xlnm._FilterDatabase" localSheetId="0" hidden="1">DATOS!$A$26:$F$133</definedName>
    <definedName name="_xlnm._FilterDatabase" localSheetId="15" hidden="1">'NO liquidacion del presupuesto'!$A$37:$F$37</definedName>
    <definedName name="_xlnm._FilterDatabase" localSheetId="6" hidden="1">'PAC 2016'!$A$16:$R$121</definedName>
    <definedName name="_xlnm._FilterDatabase" localSheetId="5" hidden="1">'PLAN DE COMPRAS 2016 '!$B$6:$L$7</definedName>
    <definedName name="_xlnm._FilterDatabase" localSheetId="10" hidden="1">'PROGRAMACION PLAN DE COMPRAS'!$A$14:$J$147</definedName>
    <definedName name="_xlnm.Print_Area" localSheetId="9">' PTO Ing Egr'!$A$1:$F$330</definedName>
    <definedName name="_xlnm.Print_Area" localSheetId="14">'ACUERDO ANEXOS'!$A$1:$F$51</definedName>
    <definedName name="_xlnm.Print_Area" localSheetId="16">'Carta Radicado'!$A$1:$G$48</definedName>
    <definedName name="_xlnm.Print_Area" localSheetId="0">DATOS!$A$61:$D$133</definedName>
    <definedName name="_xlnm.Print_Area" localSheetId="15">'NO liquidacion del presupuesto'!$A$1:$F$161</definedName>
    <definedName name="_xlnm.Print_Area" localSheetId="6">'PAC 2016'!$A$2:$Q$156</definedName>
    <definedName name="_xlnm.Print_Area" localSheetId="12">'PAC 2019'!$A$1:$O$48</definedName>
    <definedName name="_xlnm.Print_Area" localSheetId="2">'PLAN DE COMPRAS 2010sice'!$A$1:$F$182</definedName>
    <definedName name="_xlnm.Print_Area" localSheetId="5">'PLAN DE COMPRAS 2016 '!$B$1:$L$232</definedName>
    <definedName name="_xlnm.Print_Area" localSheetId="7">Poai!$A$1:$F$45</definedName>
    <definedName name="_xlnm.Print_Area" localSheetId="13">'POAI 2019'!$A$1:$K$35</definedName>
    <definedName name="_xlnm.Print_Area" localSheetId="10">'PROGRAMACION PLAN DE COMPRAS'!$A$1:$J$164</definedName>
    <definedName name="OLE_LINK1" localSheetId="9">' PTO Ing Egr'!$A$1</definedName>
    <definedName name="_xlnm.Print_Titles" localSheetId="9">' PTO Ing Egr'!$1:$8</definedName>
    <definedName name="_xlnm.Print_Titles" localSheetId="15">'NO liquidacion del presupuesto'!$1:$11</definedName>
    <definedName name="_xlnm.Print_Titles" localSheetId="12">'PAC 2019'!$4:$4</definedName>
    <definedName name="_xlnm.Print_Titles" localSheetId="2">'PLAN DE COMPRAS 2010sice'!$6:$6</definedName>
    <definedName name="_xlnm.Print_Titles" localSheetId="5">'PLAN DE COMPRAS 2016 '!$1:$7</definedName>
    <definedName name="_xlnm.Print_Titles" localSheetId="7">Poai!$10:$12</definedName>
    <definedName name="_xlnm.Print_Titles" localSheetId="1">'POAI 2010'!$4:$4</definedName>
    <definedName name="_xlnm.Print_Titles" localSheetId="13">'POAI 2019'!$1:$5</definedName>
    <definedName name="_xlnm.Print_Titles" localSheetId="10">'PROGRAMACION PLAN DE COMPRAS'!$1:$15</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33" i="22" l="1"/>
  <c r="E75" i="22"/>
  <c r="E88" i="22"/>
  <c r="L13" i="22"/>
  <c r="L21" i="22"/>
  <c r="F3" i="36" l="1"/>
  <c r="F4" i="36" s="1"/>
  <c r="F8" i="36" s="1"/>
  <c r="F6" i="36"/>
  <c r="E5" i="36"/>
  <c r="H21" i="35" l="1"/>
  <c r="E35" i="32"/>
  <c r="F145" i="31"/>
  <c r="F17" i="31"/>
  <c r="F137" i="31"/>
  <c r="F22" i="31"/>
  <c r="F21" i="31"/>
  <c r="I17" i="35" l="1"/>
  <c r="I19" i="35" s="1"/>
  <c r="F45" i="29"/>
  <c r="F46" i="29"/>
  <c r="G41" i="29"/>
  <c r="H41" i="29"/>
  <c r="I41" i="29"/>
  <c r="E44" i="29"/>
  <c r="D44" i="29" s="1"/>
  <c r="E45" i="29"/>
  <c r="D45" i="29" s="1"/>
  <c r="F23" i="31"/>
  <c r="F24" i="31" s="1"/>
  <c r="E52" i="21"/>
  <c r="F52" i="21"/>
  <c r="F53" i="21"/>
  <c r="E151" i="31"/>
  <c r="D33" i="22"/>
  <c r="D34" i="22"/>
  <c r="D52" i="21" s="1"/>
  <c r="F30" i="22"/>
  <c r="E35" i="22"/>
  <c r="E46" i="29" s="1"/>
  <c r="D46" i="29" s="1"/>
  <c r="E53" i="21" l="1"/>
  <c r="D35" i="22"/>
  <c r="L11" i="22"/>
  <c r="E32" i="22" s="1"/>
  <c r="F37" i="22"/>
  <c r="D53" i="21" l="1"/>
  <c r="B10" i="32"/>
  <c r="F26" i="31"/>
  <c r="B32" i="32" s="1"/>
  <c r="E25" i="31"/>
  <c r="E144" i="31"/>
  <c r="F139" i="31"/>
  <c r="F140" i="31"/>
  <c r="E103" i="22" l="1"/>
  <c r="E83" i="22"/>
  <c r="F83" i="22"/>
  <c r="D132" i="22"/>
  <c r="D131" i="22"/>
  <c r="D130" i="22"/>
  <c r="D129" i="22"/>
  <c r="D128" i="22"/>
  <c r="D126" i="22"/>
  <c r="D125" i="22"/>
  <c r="D124" i="22"/>
  <c r="D123" i="22"/>
  <c r="D122" i="22"/>
  <c r="D121" i="22"/>
  <c r="D120" i="22"/>
  <c r="D119" i="22"/>
  <c r="D118" i="22"/>
  <c r="D117" i="22"/>
  <c r="D115" i="22"/>
  <c r="D109" i="22"/>
  <c r="D108" i="22"/>
  <c r="D107" i="22"/>
  <c r="D106" i="22"/>
  <c r="D104" i="22"/>
  <c r="D102" i="22"/>
  <c r="D101" i="22"/>
  <c r="D98" i="22"/>
  <c r="D96" i="22"/>
  <c r="D95" i="22"/>
  <c r="D93" i="22"/>
  <c r="D92" i="22"/>
  <c r="D91" i="22"/>
  <c r="D90" i="22"/>
  <c r="D89" i="22"/>
  <c r="D88" i="22"/>
  <c r="D87" i="22"/>
  <c r="D86" i="22"/>
  <c r="D85" i="22"/>
  <c r="D84" i="22"/>
  <c r="D82" i="22"/>
  <c r="D81" i="22"/>
  <c r="D80" i="22"/>
  <c r="D79" i="22"/>
  <c r="D75" i="22"/>
  <c r="D73" i="22"/>
  <c r="D67" i="22"/>
  <c r="D69" i="22"/>
  <c r="D70" i="22"/>
  <c r="D65" i="22"/>
  <c r="L20" i="22"/>
  <c r="I33" i="22"/>
  <c r="L7" i="22"/>
  <c r="I6" i="22"/>
  <c r="L26" i="22"/>
  <c r="F60" i="22" s="1"/>
  <c r="L25" i="22"/>
  <c r="E59" i="22" s="1"/>
  <c r="K24" i="22"/>
  <c r="L19" i="22"/>
  <c r="K18" i="22"/>
  <c r="L16" i="22"/>
  <c r="L18" i="22" l="1"/>
  <c r="E31" i="22" s="1"/>
  <c r="L24" i="22"/>
  <c r="L28" i="22" s="1"/>
  <c r="K149" i="31" s="1"/>
  <c r="A24" i="35"/>
  <c r="B43" i="34"/>
  <c r="A38" i="33"/>
  <c r="D20" i="33"/>
  <c r="A39" i="32"/>
  <c r="A155" i="31"/>
  <c r="F19" i="31"/>
  <c r="N33" i="32"/>
  <c r="M33" i="32"/>
  <c r="L33" i="32"/>
  <c r="K33" i="32"/>
  <c r="J33" i="32"/>
  <c r="I33" i="32"/>
  <c r="H33" i="32"/>
  <c r="D33" i="32"/>
  <c r="C33" i="32"/>
  <c r="O32" i="32"/>
  <c r="F33" i="32"/>
  <c r="O30" i="32"/>
  <c r="O29" i="32"/>
  <c r="O28" i="32"/>
  <c r="O27" i="32"/>
  <c r="O26" i="32"/>
  <c r="O25" i="32"/>
  <c r="O24" i="32"/>
  <c r="G23" i="32"/>
  <c r="O20" i="32"/>
  <c r="O19" i="32"/>
  <c r="N12" i="32"/>
  <c r="M12" i="32"/>
  <c r="L12" i="32"/>
  <c r="K12" i="32"/>
  <c r="J12" i="32"/>
  <c r="I12" i="32"/>
  <c r="G12" i="32"/>
  <c r="F12" i="32"/>
  <c r="E12" i="32"/>
  <c r="D12" i="32"/>
  <c r="C12" i="32"/>
  <c r="C15" i="32" s="1"/>
  <c r="O11" i="32"/>
  <c r="O10" i="32"/>
  <c r="O8" i="32"/>
  <c r="O7" i="32"/>
  <c r="O6" i="32"/>
  <c r="O5" i="32"/>
  <c r="F146" i="31"/>
  <c r="F147" i="31" s="1"/>
  <c r="F142" i="31"/>
  <c r="F141" i="31"/>
  <c r="F143" i="31" s="1"/>
  <c r="F135" i="31"/>
  <c r="F138" i="31" s="1"/>
  <c r="F133" i="31"/>
  <c r="F132" i="31"/>
  <c r="F131" i="31"/>
  <c r="F129" i="31"/>
  <c r="F128" i="31"/>
  <c r="F127" i="31"/>
  <c r="F126" i="31"/>
  <c r="F125" i="31"/>
  <c r="F124" i="31"/>
  <c r="F123" i="31"/>
  <c r="F122" i="31"/>
  <c r="F121" i="31"/>
  <c r="F120" i="31"/>
  <c r="F119" i="31"/>
  <c r="F118" i="31"/>
  <c r="F117" i="31"/>
  <c r="F116" i="31"/>
  <c r="F115" i="31"/>
  <c r="F114" i="31"/>
  <c r="F113" i="31"/>
  <c r="F112" i="31"/>
  <c r="F111" i="31"/>
  <c r="F110" i="31"/>
  <c r="F109" i="31"/>
  <c r="F108" i="31"/>
  <c r="F107" i="31"/>
  <c r="F106" i="31"/>
  <c r="E105" i="31"/>
  <c r="F105" i="31" s="1"/>
  <c r="F104" i="31"/>
  <c r="F103" i="31"/>
  <c r="F102" i="31"/>
  <c r="F101" i="31"/>
  <c r="F99" i="31"/>
  <c r="F98" i="31"/>
  <c r="F97" i="31"/>
  <c r="F96" i="31"/>
  <c r="F95" i="31"/>
  <c r="F94" i="31"/>
  <c r="F92" i="31"/>
  <c r="F91" i="31"/>
  <c r="F90" i="31"/>
  <c r="F89" i="31"/>
  <c r="F88" i="31"/>
  <c r="F87" i="31"/>
  <c r="F86" i="31"/>
  <c r="F85" i="31"/>
  <c r="F84" i="31"/>
  <c r="F83" i="31"/>
  <c r="F82" i="31"/>
  <c r="F81" i="31"/>
  <c r="F80" i="31"/>
  <c r="F79" i="31"/>
  <c r="F78" i="31"/>
  <c r="F77" i="31"/>
  <c r="F76" i="31"/>
  <c r="F75" i="31"/>
  <c r="F74" i="31"/>
  <c r="F73" i="31"/>
  <c r="F72" i="31"/>
  <c r="F71" i="31"/>
  <c r="F70" i="31"/>
  <c r="F69" i="31"/>
  <c r="F68" i="31"/>
  <c r="F67" i="31"/>
  <c r="F66" i="31"/>
  <c r="F65" i="31"/>
  <c r="F64" i="31"/>
  <c r="F63" i="31"/>
  <c r="F62" i="31"/>
  <c r="F61" i="31"/>
  <c r="F60" i="31"/>
  <c r="F59" i="31"/>
  <c r="F58" i="31"/>
  <c r="F57" i="31"/>
  <c r="F56" i="31"/>
  <c r="F55" i="31"/>
  <c r="F54" i="31"/>
  <c r="F53" i="31"/>
  <c r="F52" i="31"/>
  <c r="F51" i="31"/>
  <c r="F50" i="31"/>
  <c r="F49" i="31"/>
  <c r="F48" i="31"/>
  <c r="F47" i="31"/>
  <c r="F46" i="31"/>
  <c r="F45" i="31"/>
  <c r="F44" i="31"/>
  <c r="F43" i="31"/>
  <c r="F42" i="31"/>
  <c r="F41" i="31"/>
  <c r="F40" i="31"/>
  <c r="F39" i="31"/>
  <c r="F38" i="31"/>
  <c r="F37" i="31"/>
  <c r="F36" i="31"/>
  <c r="F35" i="31"/>
  <c r="F34" i="31"/>
  <c r="F33" i="31"/>
  <c r="F32" i="31"/>
  <c r="F31" i="31"/>
  <c r="F29" i="31"/>
  <c r="F28" i="31"/>
  <c r="D74" i="22"/>
  <c r="F18" i="31"/>
  <c r="F20" i="31" s="1"/>
  <c r="D66" i="22" s="1"/>
  <c r="B19" i="32" s="1"/>
  <c r="D116" i="22"/>
  <c r="F19" i="26" s="1"/>
  <c r="O31" i="32"/>
  <c r="F38" i="21"/>
  <c r="E3" i="30"/>
  <c r="D230" i="30"/>
  <c r="N21" i="13"/>
  <c r="Q21" i="13" s="1"/>
  <c r="I171" i="30"/>
  <c r="I46" i="30"/>
  <c r="I45" i="30"/>
  <c r="G54" i="30"/>
  <c r="I54" i="30" s="1"/>
  <c r="I53" i="30" s="1"/>
  <c r="H220" i="30"/>
  <c r="I220" i="30" s="1"/>
  <c r="H219" i="30"/>
  <c r="I219" i="30" s="1"/>
  <c r="H218" i="30"/>
  <c r="I218" i="30" s="1"/>
  <c r="H217" i="30"/>
  <c r="I217" i="30" s="1"/>
  <c r="H216" i="30"/>
  <c r="I216" i="30" s="1"/>
  <c r="H215" i="30"/>
  <c r="I215" i="30" s="1"/>
  <c r="H214" i="30"/>
  <c r="I214" i="30"/>
  <c r="H213" i="30"/>
  <c r="I213" i="30" s="1"/>
  <c r="H212" i="30"/>
  <c r="I212" i="30" s="1"/>
  <c r="H211" i="30"/>
  <c r="I211" i="30" s="1"/>
  <c r="H210" i="30"/>
  <c r="I210" i="30" s="1"/>
  <c r="H209" i="30"/>
  <c r="I209" i="30" s="1"/>
  <c r="H208" i="30"/>
  <c r="I208" i="30" s="1"/>
  <c r="H207" i="30"/>
  <c r="I207" i="30" s="1"/>
  <c r="H206" i="30"/>
  <c r="I206" i="30" s="1"/>
  <c r="H205" i="30"/>
  <c r="I205" i="30" s="1"/>
  <c r="H204" i="30"/>
  <c r="I204" i="30" s="1"/>
  <c r="H203" i="30"/>
  <c r="I203" i="30" s="1"/>
  <c r="H202" i="30"/>
  <c r="I202" i="30" s="1"/>
  <c r="H201" i="30"/>
  <c r="I201" i="30" s="1"/>
  <c r="H200" i="30"/>
  <c r="I200" i="30" s="1"/>
  <c r="H199" i="30"/>
  <c r="I199" i="30" s="1"/>
  <c r="H198" i="30"/>
  <c r="I198" i="30" s="1"/>
  <c r="H197" i="30"/>
  <c r="I197" i="30" s="1"/>
  <c r="H196" i="30"/>
  <c r="I196" i="30" s="1"/>
  <c r="H195" i="30"/>
  <c r="I195" i="30" s="1"/>
  <c r="H194" i="30"/>
  <c r="I194" i="30" s="1"/>
  <c r="H193" i="30"/>
  <c r="I193" i="30" s="1"/>
  <c r="I192" i="30"/>
  <c r="I191" i="30"/>
  <c r="H190" i="30"/>
  <c r="I190" i="30" s="1"/>
  <c r="H189" i="30"/>
  <c r="I189" i="30"/>
  <c r="H188" i="30"/>
  <c r="I188" i="30" s="1"/>
  <c r="H187" i="30"/>
  <c r="I187" i="30" s="1"/>
  <c r="H186" i="30"/>
  <c r="I186" i="30" s="1"/>
  <c r="H185" i="30"/>
  <c r="I185" i="30"/>
  <c r="H182" i="30"/>
  <c r="I182" i="30" s="1"/>
  <c r="H181" i="30"/>
  <c r="I181" i="30" s="1"/>
  <c r="H180" i="30"/>
  <c r="I180" i="30" s="1"/>
  <c r="H179" i="30"/>
  <c r="I179" i="30" s="1"/>
  <c r="H178" i="30"/>
  <c r="I178" i="30" s="1"/>
  <c r="H177" i="30"/>
  <c r="I177" i="30" s="1"/>
  <c r="H176" i="30"/>
  <c r="I176" i="30"/>
  <c r="I175" i="30"/>
  <c r="I174" i="30"/>
  <c r="I173" i="30"/>
  <c r="I172" i="30"/>
  <c r="H170" i="30"/>
  <c r="I170" i="30" s="1"/>
  <c r="H169" i="30"/>
  <c r="I169" i="30" s="1"/>
  <c r="H168" i="30"/>
  <c r="I168" i="30" s="1"/>
  <c r="H167" i="30"/>
  <c r="I167" i="30" s="1"/>
  <c r="H166" i="30"/>
  <c r="I166" i="30" s="1"/>
  <c r="I165" i="30"/>
  <c r="H164" i="30"/>
  <c r="I164" i="30" s="1"/>
  <c r="H163" i="30"/>
  <c r="I163" i="30" s="1"/>
  <c r="H162" i="30"/>
  <c r="I162" i="30" s="1"/>
  <c r="H161" i="30"/>
  <c r="I161" i="30" s="1"/>
  <c r="H160" i="30"/>
  <c r="I160" i="30" s="1"/>
  <c r="H159" i="30"/>
  <c r="I159" i="30"/>
  <c r="H158" i="30"/>
  <c r="I158" i="30" s="1"/>
  <c r="H157" i="30"/>
  <c r="I157" i="30" s="1"/>
  <c r="H156" i="30"/>
  <c r="I156" i="30" s="1"/>
  <c r="H155" i="30"/>
  <c r="I155" i="30" s="1"/>
  <c r="H154" i="30"/>
  <c r="I154" i="30" s="1"/>
  <c r="H153" i="30"/>
  <c r="I153" i="30"/>
  <c r="H152" i="30"/>
  <c r="I152" i="30" s="1"/>
  <c r="H151" i="30"/>
  <c r="I151" i="30" s="1"/>
  <c r="H150" i="30"/>
  <c r="I150" i="30" s="1"/>
  <c r="H149" i="30"/>
  <c r="I149" i="30" s="1"/>
  <c r="H148" i="30"/>
  <c r="I148" i="30" s="1"/>
  <c r="H147" i="30"/>
  <c r="I147" i="30" s="1"/>
  <c r="H146" i="30"/>
  <c r="I146" i="30" s="1"/>
  <c r="H145" i="30"/>
  <c r="I145" i="30"/>
  <c r="H144" i="30"/>
  <c r="I144" i="30" s="1"/>
  <c r="H143" i="30"/>
  <c r="I143" i="30" s="1"/>
  <c r="H142" i="30"/>
  <c r="I142" i="30" s="1"/>
  <c r="H141" i="30"/>
  <c r="I141" i="30" s="1"/>
  <c r="H140" i="30"/>
  <c r="I140" i="30" s="1"/>
  <c r="H139" i="30"/>
  <c r="I139" i="30" s="1"/>
  <c r="H138" i="30"/>
  <c r="I138" i="30" s="1"/>
  <c r="H137" i="30"/>
  <c r="I137" i="30" s="1"/>
  <c r="H136" i="30"/>
  <c r="I136" i="30" s="1"/>
  <c r="H135" i="30"/>
  <c r="I135" i="30"/>
  <c r="H134" i="30"/>
  <c r="I134" i="30" s="1"/>
  <c r="H133" i="30"/>
  <c r="I133" i="30" s="1"/>
  <c r="H132" i="30"/>
  <c r="I132" i="30" s="1"/>
  <c r="H131" i="30"/>
  <c r="I131" i="30" s="1"/>
  <c r="H130" i="30"/>
  <c r="I130" i="30" s="1"/>
  <c r="H129" i="30"/>
  <c r="I129" i="30"/>
  <c r="H128" i="30"/>
  <c r="I128" i="30" s="1"/>
  <c r="H127" i="30"/>
  <c r="I127" i="30" s="1"/>
  <c r="H126" i="30"/>
  <c r="I126" i="30" s="1"/>
  <c r="H125" i="30"/>
  <c r="I125" i="30"/>
  <c r="H124" i="30"/>
  <c r="I124" i="30" s="1"/>
  <c r="I123" i="30"/>
  <c r="H122" i="30"/>
  <c r="I122" i="30" s="1"/>
  <c r="H121" i="30"/>
  <c r="I121" i="30" s="1"/>
  <c r="H120" i="30"/>
  <c r="I120" i="30" s="1"/>
  <c r="H119" i="30"/>
  <c r="I119" i="30" s="1"/>
  <c r="H118" i="30"/>
  <c r="I118" i="30" s="1"/>
  <c r="H117" i="30"/>
  <c r="I117" i="30" s="1"/>
  <c r="H116" i="30"/>
  <c r="I116" i="30" s="1"/>
  <c r="H115" i="30"/>
  <c r="I115" i="30" s="1"/>
  <c r="H114" i="30"/>
  <c r="I114" i="30"/>
  <c r="H113" i="30"/>
  <c r="I113" i="30" s="1"/>
  <c r="H112" i="30"/>
  <c r="I112" i="30" s="1"/>
  <c r="H111" i="30"/>
  <c r="I111" i="30" s="1"/>
  <c r="H110" i="30"/>
  <c r="I110" i="30" s="1"/>
  <c r="I109" i="30"/>
  <c r="H108" i="30"/>
  <c r="I108" i="30" s="1"/>
  <c r="H107" i="30"/>
  <c r="I107" i="30" s="1"/>
  <c r="I106" i="30"/>
  <c r="H105" i="30"/>
  <c r="I105" i="30" s="1"/>
  <c r="H104" i="30"/>
  <c r="I104" i="30" s="1"/>
  <c r="H103" i="30"/>
  <c r="I103" i="30" s="1"/>
  <c r="H102" i="30"/>
  <c r="I102" i="30" s="1"/>
  <c r="H101" i="30"/>
  <c r="I101" i="30" s="1"/>
  <c r="H100" i="30"/>
  <c r="I100" i="30" s="1"/>
  <c r="H99" i="30"/>
  <c r="I99" i="30" s="1"/>
  <c r="H98" i="30"/>
  <c r="I98" i="30" s="1"/>
  <c r="H97" i="30"/>
  <c r="I97" i="30" s="1"/>
  <c r="H96" i="30"/>
  <c r="I96" i="30" s="1"/>
  <c r="H95" i="30"/>
  <c r="I95" i="30"/>
  <c r="H94" i="30"/>
  <c r="I94" i="30" s="1"/>
  <c r="H93" i="30"/>
  <c r="I93" i="30" s="1"/>
  <c r="H92" i="30"/>
  <c r="I92" i="30" s="1"/>
  <c r="I91" i="30"/>
  <c r="I90" i="30"/>
  <c r="H89" i="30"/>
  <c r="I89" i="30" s="1"/>
  <c r="H88" i="30"/>
  <c r="I88" i="30" s="1"/>
  <c r="H87" i="30"/>
  <c r="I87" i="30" s="1"/>
  <c r="H86" i="30"/>
  <c r="I86" i="30" s="1"/>
  <c r="H85" i="30"/>
  <c r="I85" i="30" s="1"/>
  <c r="H84" i="30"/>
  <c r="I84" i="30" s="1"/>
  <c r="H83" i="30"/>
  <c r="I83" i="30" s="1"/>
  <c r="H82" i="30"/>
  <c r="I82" i="30" s="1"/>
  <c r="H81" i="30"/>
  <c r="I81" i="30" s="1"/>
  <c r="H80" i="30"/>
  <c r="I80" i="30" s="1"/>
  <c r="H79" i="30"/>
  <c r="I79" i="30" s="1"/>
  <c r="H78" i="30"/>
  <c r="I78" i="30"/>
  <c r="H77" i="30"/>
  <c r="I77" i="30" s="1"/>
  <c r="H76" i="30"/>
  <c r="I76" i="30" s="1"/>
  <c r="H75" i="30"/>
  <c r="I75" i="30" s="1"/>
  <c r="H74" i="30"/>
  <c r="I74" i="30" s="1"/>
  <c r="H73" i="30"/>
  <c r="I73" i="30" s="1"/>
  <c r="H72" i="30"/>
  <c r="I72" i="30" s="1"/>
  <c r="H71" i="30"/>
  <c r="I71" i="30" s="1"/>
  <c r="H70" i="30"/>
  <c r="I70" i="30" s="1"/>
  <c r="I69" i="30"/>
  <c r="H68" i="30"/>
  <c r="I68" i="30"/>
  <c r="H67" i="30"/>
  <c r="I67" i="30" s="1"/>
  <c r="H66" i="30"/>
  <c r="I66" i="30" s="1"/>
  <c r="H65" i="30"/>
  <c r="H64" i="30"/>
  <c r="I64" i="30" s="1"/>
  <c r="H63" i="30"/>
  <c r="I63" i="30" s="1"/>
  <c r="H62" i="30"/>
  <c r="I62" i="30" s="1"/>
  <c r="I61" i="30"/>
  <c r="H60" i="30"/>
  <c r="I60" i="30" s="1"/>
  <c r="I57" i="30"/>
  <c r="I56" i="30" s="1"/>
  <c r="H57" i="30"/>
  <c r="I51" i="30"/>
  <c r="I49" i="30" s="1"/>
  <c r="I47" i="30"/>
  <c r="I44" i="30"/>
  <c r="I43" i="30"/>
  <c r="I42" i="30"/>
  <c r="I41" i="30"/>
  <c r="I40" i="30"/>
  <c r="I39" i="30"/>
  <c r="I38" i="30"/>
  <c r="I37" i="30"/>
  <c r="I36" i="30"/>
  <c r="I35" i="30"/>
  <c r="I34" i="30"/>
  <c r="I31" i="30"/>
  <c r="I30" i="30" s="1"/>
  <c r="H28" i="30"/>
  <c r="I28" i="30"/>
  <c r="H27" i="30"/>
  <c r="I27" i="30" s="1"/>
  <c r="H26" i="30"/>
  <c r="I26" i="30" s="1"/>
  <c r="H25" i="30"/>
  <c r="I25" i="30" s="1"/>
  <c r="H24" i="30"/>
  <c r="I24" i="30" s="1"/>
  <c r="H23" i="30"/>
  <c r="I23" i="30" s="1"/>
  <c r="H22" i="30"/>
  <c r="I22" i="30" s="1"/>
  <c r="I19" i="30"/>
  <c r="I18" i="30"/>
  <c r="I16" i="30"/>
  <c r="I15" i="30"/>
  <c r="I14" i="30"/>
  <c r="I13" i="30"/>
  <c r="I10" i="30"/>
  <c r="I8" i="30" s="1"/>
  <c r="B10" i="30"/>
  <c r="B13" i="30" s="1"/>
  <c r="B14" i="30" s="1"/>
  <c r="B15" i="30" s="1"/>
  <c r="B16" i="30" s="1"/>
  <c r="B18" i="30" s="1"/>
  <c r="B19" i="30" s="1"/>
  <c r="B22" i="30" s="1"/>
  <c r="B23" i="30" s="1"/>
  <c r="B24" i="30" s="1"/>
  <c r="B25" i="30" s="1"/>
  <c r="B26" i="30" s="1"/>
  <c r="B27" i="30" s="1"/>
  <c r="B28" i="30" s="1"/>
  <c r="B31" i="30" s="1"/>
  <c r="B34" i="30" s="1"/>
  <c r="B35" i="30" s="1"/>
  <c r="B36" i="30" s="1"/>
  <c r="B37" i="30" s="1"/>
  <c r="B38" i="30" s="1"/>
  <c r="B39" i="30" s="1"/>
  <c r="B40" i="30" s="1"/>
  <c r="B41" i="30" s="1"/>
  <c r="B42" i="30" s="1"/>
  <c r="B43" i="30" s="1"/>
  <c r="B44" i="30" s="1"/>
  <c r="B45" i="30" s="1"/>
  <c r="B46" i="30" s="1"/>
  <c r="B47" i="30" s="1"/>
  <c r="B50" i="30" s="1"/>
  <c r="B51" i="30" s="1"/>
  <c r="B54" i="30" s="1"/>
  <c r="B57" i="30" s="1"/>
  <c r="B60" i="30" s="1"/>
  <c r="B61" i="30" s="1"/>
  <c r="B62" i="30" s="1"/>
  <c r="B63" i="30" s="1"/>
  <c r="B64" i="30" s="1"/>
  <c r="B65" i="30" s="1"/>
  <c r="B66" i="30" s="1"/>
  <c r="B67" i="30" s="1"/>
  <c r="B68" i="30" s="1"/>
  <c r="B69" i="30" s="1"/>
  <c r="B70" i="30" s="1"/>
  <c r="B71" i="30" s="1"/>
  <c r="B72" i="30" s="1"/>
  <c r="B73" i="30" s="1"/>
  <c r="B74" i="30" s="1"/>
  <c r="B75" i="30" s="1"/>
  <c r="B76" i="30" s="1"/>
  <c r="B77" i="30" s="1"/>
  <c r="B78" i="30" s="1"/>
  <c r="B79" i="30" s="1"/>
  <c r="B80" i="30" s="1"/>
  <c r="B81" i="30" s="1"/>
  <c r="B82" i="30" s="1"/>
  <c r="B83" i="30" s="1"/>
  <c r="B84" i="30" s="1"/>
  <c r="B85" i="30" s="1"/>
  <c r="B86" i="30" s="1"/>
  <c r="B87" i="30" s="1"/>
  <c r="B88" i="30" s="1"/>
  <c r="B89" i="30" s="1"/>
  <c r="B90" i="30" s="1"/>
  <c r="B91" i="30" s="1"/>
  <c r="B92" i="30" s="1"/>
  <c r="B93" i="30" s="1"/>
  <c r="B94" i="30" s="1"/>
  <c r="B95" i="30" s="1"/>
  <c r="B96" i="30" s="1"/>
  <c r="B97" i="30" s="1"/>
  <c r="B98" i="30" s="1"/>
  <c r="B99" i="30" s="1"/>
  <c r="B100" i="30" s="1"/>
  <c r="B101" i="30" s="1"/>
  <c r="B102" i="30" s="1"/>
  <c r="B103" i="30" s="1"/>
  <c r="B104" i="30" s="1"/>
  <c r="B105" i="30" s="1"/>
  <c r="B106" i="30" s="1"/>
  <c r="B107" i="30" s="1"/>
  <c r="B108" i="30" s="1"/>
  <c r="B109" i="30" s="1"/>
  <c r="B110" i="30" s="1"/>
  <c r="B111" i="30" s="1"/>
  <c r="B112" i="30" s="1"/>
  <c r="B113" i="30" s="1"/>
  <c r="B114" i="30" s="1"/>
  <c r="B115" i="30" s="1"/>
  <c r="B116" i="30" s="1"/>
  <c r="B117" i="30" s="1"/>
  <c r="B118" i="30" s="1"/>
  <c r="B119" i="30" s="1"/>
  <c r="B120" i="30" s="1"/>
  <c r="B121" i="30" s="1"/>
  <c r="B122" i="30" s="1"/>
  <c r="B123" i="30" s="1"/>
  <c r="B124" i="30" s="1"/>
  <c r="B125" i="30" s="1"/>
  <c r="B126" i="30" s="1"/>
  <c r="B127" i="30" s="1"/>
  <c r="B128" i="30" s="1"/>
  <c r="B129" i="30" s="1"/>
  <c r="B130" i="30" s="1"/>
  <c r="B131" i="30" s="1"/>
  <c r="B132" i="30" s="1"/>
  <c r="B133" i="30" s="1"/>
  <c r="B134" i="30" s="1"/>
  <c r="B135" i="30" s="1"/>
  <c r="B136" i="30" s="1"/>
  <c r="B137" i="30" s="1"/>
  <c r="B138" i="30" s="1"/>
  <c r="B139" i="30" s="1"/>
  <c r="B140" i="30" s="1"/>
  <c r="B141" i="30" s="1"/>
  <c r="B142" i="30" s="1"/>
  <c r="B143" i="30" s="1"/>
  <c r="B144" i="30" s="1"/>
  <c r="B145" i="30" s="1"/>
  <c r="B146" i="30" s="1"/>
  <c r="B147" i="30" s="1"/>
  <c r="B148" i="30" s="1"/>
  <c r="B149" i="30" s="1"/>
  <c r="B150" i="30" s="1"/>
  <c r="B151" i="30" s="1"/>
  <c r="B152" i="30" s="1"/>
  <c r="B153" i="30" s="1"/>
  <c r="B154" i="30" s="1"/>
  <c r="B155" i="30" s="1"/>
  <c r="B156" i="30" s="1"/>
  <c r="B157" i="30" s="1"/>
  <c r="B158" i="30" s="1"/>
  <c r="B159" i="30" s="1"/>
  <c r="B160" i="30" s="1"/>
  <c r="B161" i="30" s="1"/>
  <c r="B162" i="30" s="1"/>
  <c r="B163" i="30" s="1"/>
  <c r="B164" i="30" s="1"/>
  <c r="B165" i="30" s="1"/>
  <c r="B166" i="30" s="1"/>
  <c r="B167" i="30" s="1"/>
  <c r="B168" i="30" s="1"/>
  <c r="B169" i="30" s="1"/>
  <c r="B170" i="30" s="1"/>
  <c r="B171" i="30" s="1"/>
  <c r="B172" i="30" s="1"/>
  <c r="B173" i="30" s="1"/>
  <c r="B174" i="30" s="1"/>
  <c r="B175" i="30" s="1"/>
  <c r="B176" i="30" s="1"/>
  <c r="B177" i="30" s="1"/>
  <c r="B178" i="30" s="1"/>
  <c r="B179" i="30" s="1"/>
  <c r="B180" i="30" s="1"/>
  <c r="B181" i="30" s="1"/>
  <c r="B182" i="30" s="1"/>
  <c r="B185" i="30" s="1"/>
  <c r="B186" i="30" s="1"/>
  <c r="B187" i="30" s="1"/>
  <c r="B188" i="30" s="1"/>
  <c r="B189" i="30" s="1"/>
  <c r="B190" i="30" s="1"/>
  <c r="B191" i="30" s="1"/>
  <c r="B192" i="30" s="1"/>
  <c r="B193" i="30" s="1"/>
  <c r="B194" i="30" s="1"/>
  <c r="B195" i="30" s="1"/>
  <c r="B196" i="30" s="1"/>
  <c r="B197" i="30" s="1"/>
  <c r="B198" i="30" s="1"/>
  <c r="B199" i="30" s="1"/>
  <c r="B200" i="30" s="1"/>
  <c r="B201" i="30" s="1"/>
  <c r="B202" i="30" s="1"/>
  <c r="B203" i="30" s="1"/>
  <c r="B204" i="30" s="1"/>
  <c r="B205" i="30" s="1"/>
  <c r="B206" i="30" s="1"/>
  <c r="B207" i="30" s="1"/>
  <c r="B208" i="30" s="1"/>
  <c r="B209" i="30" s="1"/>
  <c r="B210" i="30" s="1"/>
  <c r="B211" i="30" s="1"/>
  <c r="B212" i="30" s="1"/>
  <c r="B213" i="30" s="1"/>
  <c r="B214" i="30" s="1"/>
  <c r="B215" i="30" s="1"/>
  <c r="B216" i="30" s="1"/>
  <c r="B217" i="30" s="1"/>
  <c r="B218" i="30" s="1"/>
  <c r="B219" i="30" s="1"/>
  <c r="B220" i="30" s="1"/>
  <c r="H9" i="30"/>
  <c r="A10" i="26"/>
  <c r="A293" i="21"/>
  <c r="A160" i="29"/>
  <c r="A159" i="29"/>
  <c r="A33" i="27"/>
  <c r="A44" i="26"/>
  <c r="A2" i="27"/>
  <c r="A1" i="27"/>
  <c r="A129" i="13"/>
  <c r="A60" i="15" s="1"/>
  <c r="A301" i="21"/>
  <c r="E151" i="21"/>
  <c r="F150" i="21"/>
  <c r="E150" i="21"/>
  <c r="F149" i="21"/>
  <c r="E149" i="21"/>
  <c r="F148" i="21"/>
  <c r="E148" i="21"/>
  <c r="F147" i="21"/>
  <c r="E147" i="21"/>
  <c r="F146" i="21"/>
  <c r="E146" i="21"/>
  <c r="F144" i="21"/>
  <c r="E144" i="21"/>
  <c r="F143" i="21"/>
  <c r="E143" i="21"/>
  <c r="F142" i="21"/>
  <c r="E142" i="21"/>
  <c r="F141" i="21"/>
  <c r="E141" i="21"/>
  <c r="F140" i="21"/>
  <c r="E140" i="21"/>
  <c r="F139" i="21"/>
  <c r="E139" i="21"/>
  <c r="F138" i="21"/>
  <c r="E138" i="21"/>
  <c r="F137" i="21"/>
  <c r="E137" i="21"/>
  <c r="F136" i="21"/>
  <c r="E136" i="21"/>
  <c r="F135" i="21"/>
  <c r="E135" i="21"/>
  <c r="E134" i="21"/>
  <c r="F133" i="21"/>
  <c r="E133" i="21"/>
  <c r="F130" i="21"/>
  <c r="E130" i="21"/>
  <c r="F129" i="21"/>
  <c r="E129" i="21"/>
  <c r="F127" i="21"/>
  <c r="E127" i="21"/>
  <c r="F126" i="21"/>
  <c r="E126" i="21"/>
  <c r="F125" i="21"/>
  <c r="E125" i="21"/>
  <c r="F124" i="21"/>
  <c r="E124" i="21"/>
  <c r="E123" i="21"/>
  <c r="F122" i="21"/>
  <c r="E122" i="21"/>
  <c r="F120" i="21"/>
  <c r="E120" i="21"/>
  <c r="F119" i="21"/>
  <c r="E119" i="21"/>
  <c r="E117" i="21"/>
  <c r="F116" i="21"/>
  <c r="E116" i="21"/>
  <c r="F114" i="21"/>
  <c r="E114" i="21"/>
  <c r="F113" i="21"/>
  <c r="E113" i="21"/>
  <c r="F111" i="21"/>
  <c r="E111" i="21"/>
  <c r="F110" i="21"/>
  <c r="E110" i="21"/>
  <c r="F109" i="21"/>
  <c r="E109" i="21"/>
  <c r="F108" i="21"/>
  <c r="E108" i="21"/>
  <c r="F107" i="21"/>
  <c r="E107" i="21"/>
  <c r="F106" i="21"/>
  <c r="E106" i="21"/>
  <c r="F105" i="21"/>
  <c r="E105" i="21"/>
  <c r="F104" i="21"/>
  <c r="E104" i="21"/>
  <c r="F103" i="21"/>
  <c r="E103" i="21"/>
  <c r="F102" i="21"/>
  <c r="E102" i="21"/>
  <c r="F100" i="21"/>
  <c r="E100" i="21"/>
  <c r="F99" i="21"/>
  <c r="E99" i="21"/>
  <c r="F98" i="21"/>
  <c r="E98" i="21"/>
  <c r="F97" i="21"/>
  <c r="E97" i="21"/>
  <c r="E94" i="21"/>
  <c r="F93" i="21"/>
  <c r="E93" i="21"/>
  <c r="E92" i="21"/>
  <c r="F91" i="21"/>
  <c r="E91" i="21"/>
  <c r="F88" i="21"/>
  <c r="E88" i="21"/>
  <c r="F87" i="21"/>
  <c r="E87" i="21"/>
  <c r="E86" i="21"/>
  <c r="F85" i="21"/>
  <c r="E85" i="21"/>
  <c r="E84" i="21"/>
  <c r="F83" i="21"/>
  <c r="E83" i="21"/>
  <c r="F78" i="21"/>
  <c r="E78" i="21"/>
  <c r="F77" i="21"/>
  <c r="E77" i="21"/>
  <c r="F75" i="21"/>
  <c r="E75" i="21"/>
  <c r="D75" i="21"/>
  <c r="F74" i="21"/>
  <c r="E74" i="21"/>
  <c r="F73" i="21"/>
  <c r="E73" i="21"/>
  <c r="D73" i="21"/>
  <c r="F72" i="21"/>
  <c r="E72" i="21"/>
  <c r="D72" i="21"/>
  <c r="F71" i="21"/>
  <c r="E71" i="21"/>
  <c r="D71" i="21"/>
  <c r="F70" i="21"/>
  <c r="E70" i="21"/>
  <c r="D70" i="21"/>
  <c r="F69" i="21"/>
  <c r="E69" i="21"/>
  <c r="D69" i="21"/>
  <c r="F68" i="21"/>
  <c r="E68" i="21"/>
  <c r="F67" i="21"/>
  <c r="E67" i="21"/>
  <c r="F66" i="21"/>
  <c r="F64" i="21"/>
  <c r="E64" i="21"/>
  <c r="F63" i="21"/>
  <c r="F62" i="21"/>
  <c r="E62" i="21"/>
  <c r="D62" i="21"/>
  <c r="F61" i="21"/>
  <c r="E61" i="21"/>
  <c r="D61" i="21"/>
  <c r="F60" i="21"/>
  <c r="E60" i="21"/>
  <c r="D60" i="21"/>
  <c r="F59" i="21"/>
  <c r="E59" i="21"/>
  <c r="D59" i="21"/>
  <c r="F58" i="21"/>
  <c r="E58" i="21"/>
  <c r="F57" i="21"/>
  <c r="E57" i="21"/>
  <c r="D57" i="21"/>
  <c r="F56" i="21"/>
  <c r="E56" i="21"/>
  <c r="F55" i="21"/>
  <c r="E55" i="21"/>
  <c r="E54" i="21"/>
  <c r="F51" i="21"/>
  <c r="E51" i="21"/>
  <c r="F50" i="21"/>
  <c r="E50" i="21"/>
  <c r="F49" i="21"/>
  <c r="F48" i="21"/>
  <c r="C33" i="29"/>
  <c r="E144" i="29"/>
  <c r="F143" i="29"/>
  <c r="E143" i="29"/>
  <c r="D143" i="29" s="1"/>
  <c r="D120" i="13" s="1"/>
  <c r="F142" i="29"/>
  <c r="D142" i="29" s="1"/>
  <c r="D119" i="13" s="1"/>
  <c r="E142" i="29"/>
  <c r="F141" i="29"/>
  <c r="E141" i="29"/>
  <c r="D141" i="29" s="1"/>
  <c r="D118" i="13" s="1"/>
  <c r="F140" i="29"/>
  <c r="D140" i="29" s="1"/>
  <c r="D117" i="13" s="1"/>
  <c r="E140" i="29"/>
  <c r="F139" i="29"/>
  <c r="E139" i="29"/>
  <c r="D139" i="29" s="1"/>
  <c r="D116" i="13" s="1"/>
  <c r="F137" i="29"/>
  <c r="D137" i="29" s="1"/>
  <c r="D114" i="13" s="1"/>
  <c r="E137" i="29"/>
  <c r="F136" i="29"/>
  <c r="E136" i="29"/>
  <c r="D136" i="29" s="1"/>
  <c r="D113" i="13" s="1"/>
  <c r="F135" i="29"/>
  <c r="D135" i="29" s="1"/>
  <c r="D112" i="13" s="1"/>
  <c r="E135" i="29"/>
  <c r="F134" i="29"/>
  <c r="E134" i="29"/>
  <c r="D134" i="29" s="1"/>
  <c r="D111" i="13" s="1"/>
  <c r="F133" i="29"/>
  <c r="D133" i="29" s="1"/>
  <c r="D110" i="13" s="1"/>
  <c r="E133" i="29"/>
  <c r="F132" i="29"/>
  <c r="E132" i="29"/>
  <c r="D132" i="29" s="1"/>
  <c r="D109" i="13" s="1"/>
  <c r="F131" i="29"/>
  <c r="D131" i="29" s="1"/>
  <c r="D108" i="13" s="1"/>
  <c r="E131" i="29"/>
  <c r="F130" i="29"/>
  <c r="E130" i="29"/>
  <c r="D130" i="29" s="1"/>
  <c r="D107" i="13" s="1"/>
  <c r="F129" i="29"/>
  <c r="D129" i="29" s="1"/>
  <c r="D106" i="13" s="1"/>
  <c r="E129" i="29"/>
  <c r="F128" i="29"/>
  <c r="E128" i="29"/>
  <c r="D128" i="29" s="1"/>
  <c r="D105" i="13" s="1"/>
  <c r="E127" i="29"/>
  <c r="F126" i="29"/>
  <c r="E126" i="29"/>
  <c r="D126" i="29" s="1"/>
  <c r="D103" i="13" s="1"/>
  <c r="F123" i="29"/>
  <c r="D123" i="29" s="1"/>
  <c r="D100" i="13" s="1"/>
  <c r="E123" i="29"/>
  <c r="F122" i="29"/>
  <c r="E122" i="29"/>
  <c r="D122" i="29" s="1"/>
  <c r="F120" i="29"/>
  <c r="E120" i="29"/>
  <c r="F119" i="29"/>
  <c r="E119" i="29"/>
  <c r="D119" i="29" s="1"/>
  <c r="D96" i="13" s="1"/>
  <c r="F118" i="29"/>
  <c r="D118" i="29" s="1"/>
  <c r="E118" i="29"/>
  <c r="F117" i="29"/>
  <c r="E117" i="29"/>
  <c r="D117" i="29" s="1"/>
  <c r="D94" i="13" s="1"/>
  <c r="E116" i="29"/>
  <c r="F115" i="29"/>
  <c r="E115" i="29"/>
  <c r="D115" i="29" s="1"/>
  <c r="D92" i="13" s="1"/>
  <c r="H92" i="13" s="1"/>
  <c r="H91" i="13" s="1"/>
  <c r="F113" i="29"/>
  <c r="D113" i="29" s="1"/>
  <c r="E113" i="29"/>
  <c r="F112" i="29"/>
  <c r="E112" i="29"/>
  <c r="D112" i="29" s="1"/>
  <c r="D89" i="13" s="1"/>
  <c r="E110" i="29"/>
  <c r="F109" i="29"/>
  <c r="E109" i="29"/>
  <c r="D109" i="29" s="1"/>
  <c r="D86" i="13" s="1"/>
  <c r="F107" i="29"/>
  <c r="D107" i="29" s="1"/>
  <c r="D84" i="13" s="1"/>
  <c r="E107" i="29"/>
  <c r="F106" i="29"/>
  <c r="E106" i="29"/>
  <c r="D106" i="29" s="1"/>
  <c r="D83" i="13" s="1"/>
  <c r="R83" i="13" s="1"/>
  <c r="F104" i="29"/>
  <c r="D104" i="29" s="1"/>
  <c r="D81" i="13" s="1"/>
  <c r="E104" i="29"/>
  <c r="F103" i="29"/>
  <c r="E103" i="29"/>
  <c r="D103" i="29" s="1"/>
  <c r="D80" i="13" s="1"/>
  <c r="F102" i="29"/>
  <c r="D102" i="29" s="1"/>
  <c r="D79" i="13" s="1"/>
  <c r="E102" i="29"/>
  <c r="F101" i="29"/>
  <c r="E101" i="29"/>
  <c r="D101" i="29" s="1"/>
  <c r="D78" i="13" s="1"/>
  <c r="R78" i="13" s="1"/>
  <c r="F100" i="29"/>
  <c r="D100" i="29" s="1"/>
  <c r="D77" i="13" s="1"/>
  <c r="E100" i="29"/>
  <c r="F99" i="29"/>
  <c r="E99" i="29"/>
  <c r="D99" i="29" s="1"/>
  <c r="D76" i="13" s="1"/>
  <c r="E76" i="13" s="1"/>
  <c r="F98" i="29"/>
  <c r="D98" i="29" s="1"/>
  <c r="D75" i="13" s="1"/>
  <c r="E98" i="29"/>
  <c r="F97" i="29"/>
  <c r="E97" i="29"/>
  <c r="D97" i="29" s="1"/>
  <c r="D74" i="13" s="1"/>
  <c r="F96" i="29"/>
  <c r="D96" i="29" s="1"/>
  <c r="E96" i="29"/>
  <c r="F95" i="29"/>
  <c r="E95" i="29"/>
  <c r="D95" i="29" s="1"/>
  <c r="D72" i="13" s="1"/>
  <c r="R72" i="13" s="1"/>
  <c r="F93" i="29"/>
  <c r="D93" i="29" s="1"/>
  <c r="D70" i="13" s="1"/>
  <c r="E93" i="29"/>
  <c r="F92" i="29"/>
  <c r="E92" i="29"/>
  <c r="D92" i="29" s="1"/>
  <c r="D69" i="13" s="1"/>
  <c r="F91" i="29"/>
  <c r="E91" i="29"/>
  <c r="F90" i="29"/>
  <c r="E90" i="29"/>
  <c r="D90" i="29" s="1"/>
  <c r="E87" i="29"/>
  <c r="F86" i="29"/>
  <c r="E86" i="29"/>
  <c r="D86" i="29" s="1"/>
  <c r="D63" i="13" s="1"/>
  <c r="E85" i="29"/>
  <c r="F84" i="29"/>
  <c r="E84" i="29"/>
  <c r="D84" i="29" s="1"/>
  <c r="D61" i="13" s="1"/>
  <c r="R61" i="13" s="1"/>
  <c r="F81" i="29"/>
  <c r="D81" i="29" s="1"/>
  <c r="D58" i="13" s="1"/>
  <c r="E81" i="29"/>
  <c r="F80" i="29"/>
  <c r="E80" i="29"/>
  <c r="D80" i="29" s="1"/>
  <c r="D57" i="13" s="1"/>
  <c r="R57" i="13" s="1"/>
  <c r="E79" i="29"/>
  <c r="F78" i="29"/>
  <c r="E78" i="29"/>
  <c r="D78" i="29" s="1"/>
  <c r="D55" i="13" s="1"/>
  <c r="F77" i="29"/>
  <c r="D77" i="29" s="1"/>
  <c r="D54" i="13" s="1"/>
  <c r="G54" i="13" s="1"/>
  <c r="E77" i="29"/>
  <c r="F76" i="29"/>
  <c r="E76" i="29"/>
  <c r="D76" i="29" s="1"/>
  <c r="D53" i="13" s="1"/>
  <c r="F71" i="29"/>
  <c r="D71" i="29" s="1"/>
  <c r="D48" i="13" s="1"/>
  <c r="R48" i="13" s="1"/>
  <c r="E71" i="29"/>
  <c r="F70" i="29"/>
  <c r="E70" i="29"/>
  <c r="D70" i="29" s="1"/>
  <c r="D47" i="13" s="1"/>
  <c r="F68" i="29"/>
  <c r="E68" i="29"/>
  <c r="F67" i="29"/>
  <c r="E67" i="29"/>
  <c r="F66" i="29"/>
  <c r="E66" i="29"/>
  <c r="F65" i="29"/>
  <c r="E65" i="29"/>
  <c r="F64" i="29"/>
  <c r="E64" i="29"/>
  <c r="F63" i="29"/>
  <c r="E63" i="29"/>
  <c r="F62" i="29"/>
  <c r="E62" i="29"/>
  <c r="F61" i="29"/>
  <c r="E61" i="29"/>
  <c r="F60" i="29"/>
  <c r="E60" i="29"/>
  <c r="D60" i="29" s="1"/>
  <c r="D59" i="29" s="1"/>
  <c r="F59" i="29"/>
  <c r="F57" i="29"/>
  <c r="E57" i="29"/>
  <c r="D57" i="29" s="1"/>
  <c r="F56" i="29"/>
  <c r="F55" i="29"/>
  <c r="E55" i="29"/>
  <c r="F54" i="29"/>
  <c r="E54" i="29"/>
  <c r="F53" i="29"/>
  <c r="E53" i="29"/>
  <c r="F52" i="29"/>
  <c r="E52" i="29"/>
  <c r="F51" i="29"/>
  <c r="E51" i="29"/>
  <c r="F50" i="29"/>
  <c r="E50" i="29"/>
  <c r="F49" i="29"/>
  <c r="E49" i="29"/>
  <c r="F48" i="29"/>
  <c r="D48" i="29" s="1"/>
  <c r="D47" i="29" s="1"/>
  <c r="D24" i="13" s="1"/>
  <c r="E48" i="29"/>
  <c r="E47" i="29"/>
  <c r="D23" i="13"/>
  <c r="F44" i="29"/>
  <c r="D22" i="13"/>
  <c r="F43" i="29"/>
  <c r="E43" i="29"/>
  <c r="D43" i="29" s="1"/>
  <c r="D21" i="13" s="1"/>
  <c r="R21" i="13" s="1"/>
  <c r="F42" i="29"/>
  <c r="C136" i="22"/>
  <c r="D23" i="21" s="1"/>
  <c r="B20" i="22"/>
  <c r="B31" i="29" s="1"/>
  <c r="C22" i="22"/>
  <c r="A11" i="21" s="1"/>
  <c r="D150" i="21"/>
  <c r="D149" i="21"/>
  <c r="D148" i="21"/>
  <c r="D147" i="21"/>
  <c r="E127" i="22"/>
  <c r="E138" i="29" s="1"/>
  <c r="D144" i="21"/>
  <c r="D143" i="21"/>
  <c r="D142" i="21"/>
  <c r="D141" i="21"/>
  <c r="D140" i="21"/>
  <c r="D139" i="21"/>
  <c r="D137" i="21"/>
  <c r="D136" i="21"/>
  <c r="D135" i="21"/>
  <c r="D133" i="21"/>
  <c r="E114" i="22"/>
  <c r="E132" i="21" s="1"/>
  <c r="D112" i="22"/>
  <c r="D130" i="21" s="1"/>
  <c r="D111" i="22"/>
  <c r="D129" i="21" s="1"/>
  <c r="F110" i="22"/>
  <c r="F128" i="21" s="1"/>
  <c r="E110" i="22"/>
  <c r="D127" i="21"/>
  <c r="D126" i="21"/>
  <c r="D125" i="21"/>
  <c r="D124" i="21"/>
  <c r="D120" i="21"/>
  <c r="D100" i="22"/>
  <c r="D118" i="21" s="1"/>
  <c r="F100" i="22"/>
  <c r="F111" i="29" s="1"/>
  <c r="E100" i="22"/>
  <c r="E111" i="29" s="1"/>
  <c r="D116" i="21"/>
  <c r="E97" i="22"/>
  <c r="E77" i="22" s="1"/>
  <c r="E88" i="29" s="1"/>
  <c r="D114" i="21"/>
  <c r="F94" i="22"/>
  <c r="E94" i="22"/>
  <c r="D111" i="21"/>
  <c r="D110" i="21"/>
  <c r="D109" i="21"/>
  <c r="D108" i="21"/>
  <c r="D107" i="21"/>
  <c r="D106" i="21"/>
  <c r="D105" i="21"/>
  <c r="D104" i="21"/>
  <c r="D103" i="21"/>
  <c r="F101" i="21"/>
  <c r="D100" i="21"/>
  <c r="D99" i="21"/>
  <c r="D98" i="21"/>
  <c r="D97" i="21"/>
  <c r="F78" i="22"/>
  <c r="F96" i="21" s="1"/>
  <c r="E78" i="22"/>
  <c r="E96" i="21" s="1"/>
  <c r="D91" i="21"/>
  <c r="E72" i="22"/>
  <c r="E90" i="21" s="1"/>
  <c r="D88" i="21"/>
  <c r="D87" i="21"/>
  <c r="D83" i="21"/>
  <c r="E64" i="22"/>
  <c r="E82" i="21" s="1"/>
  <c r="D60" i="22"/>
  <c r="D78" i="21" s="1"/>
  <c r="D59" i="22"/>
  <c r="D77" i="21" s="1"/>
  <c r="F58" i="22"/>
  <c r="F47" i="22" s="1"/>
  <c r="E58" i="22"/>
  <c r="E69" i="29" s="1"/>
  <c r="D56" i="22"/>
  <c r="D74" i="21" s="1"/>
  <c r="D50" i="22"/>
  <c r="D68" i="21" s="1"/>
  <c r="D49" i="22"/>
  <c r="D67" i="21" s="1"/>
  <c r="E48" i="22"/>
  <c r="D46" i="22"/>
  <c r="D64" i="21" s="1"/>
  <c r="E45" i="22"/>
  <c r="E63" i="21" s="1"/>
  <c r="D40" i="22"/>
  <c r="D58" i="21" s="1"/>
  <c r="D38" i="22"/>
  <c r="D56" i="21"/>
  <c r="D37" i="22"/>
  <c r="D36" i="22" s="1"/>
  <c r="D54" i="21" s="1"/>
  <c r="F36" i="22"/>
  <c r="F54" i="21" s="1"/>
  <c r="D51" i="21"/>
  <c r="D32" i="22"/>
  <c r="D50" i="21" s="1"/>
  <c r="G49" i="30"/>
  <c r="D48" i="22"/>
  <c r="F89" i="29"/>
  <c r="F118" i="21"/>
  <c r="D93" i="21"/>
  <c r="E89" i="29"/>
  <c r="E105" i="29"/>
  <c r="E112" i="21"/>
  <c r="D94" i="22"/>
  <c r="D112" i="21" s="1"/>
  <c r="D113" i="21"/>
  <c r="D119" i="21"/>
  <c r="F121" i="29"/>
  <c r="D146" i="21"/>
  <c r="E121" i="21"/>
  <c r="E114" i="29"/>
  <c r="F94" i="29"/>
  <c r="D85" i="21"/>
  <c r="F31" i="29"/>
  <c r="B38" i="21"/>
  <c r="D28" i="21" s="1"/>
  <c r="D78" i="22"/>
  <c r="E115" i="13"/>
  <c r="F115" i="13"/>
  <c r="G115" i="13"/>
  <c r="H115" i="13"/>
  <c r="I115" i="13"/>
  <c r="J115" i="13"/>
  <c r="K115" i="13"/>
  <c r="L115" i="13"/>
  <c r="M115" i="13"/>
  <c r="N115" i="13"/>
  <c r="O115" i="13"/>
  <c r="P115" i="13"/>
  <c r="E102" i="13"/>
  <c r="E101" i="13" s="1"/>
  <c r="F102" i="13"/>
  <c r="G102" i="13"/>
  <c r="G101" i="13" s="1"/>
  <c r="H102" i="13"/>
  <c r="H101" i="13" s="1"/>
  <c r="I102" i="13"/>
  <c r="I101" i="13"/>
  <c r="J102" i="13"/>
  <c r="K102" i="13"/>
  <c r="L102" i="13"/>
  <c r="M102" i="13"/>
  <c r="N102" i="13"/>
  <c r="O102" i="13"/>
  <c r="P102" i="13"/>
  <c r="E98" i="13"/>
  <c r="F98" i="13"/>
  <c r="G98" i="13"/>
  <c r="H98" i="13"/>
  <c r="I98" i="13"/>
  <c r="J98" i="13"/>
  <c r="K98" i="13"/>
  <c r="L98" i="13"/>
  <c r="M98" i="13"/>
  <c r="N98" i="13"/>
  <c r="O98" i="13"/>
  <c r="P98" i="13"/>
  <c r="E88" i="13"/>
  <c r="F88" i="13"/>
  <c r="G88" i="13"/>
  <c r="H88" i="13"/>
  <c r="I88" i="13"/>
  <c r="J88" i="13"/>
  <c r="K88" i="13"/>
  <c r="L88" i="13"/>
  <c r="M88" i="13"/>
  <c r="N88" i="13"/>
  <c r="O88" i="13"/>
  <c r="P88" i="13"/>
  <c r="E85" i="13"/>
  <c r="F85" i="13"/>
  <c r="G85" i="13"/>
  <c r="H85" i="13"/>
  <c r="I85" i="13"/>
  <c r="J85" i="13"/>
  <c r="K85" i="13"/>
  <c r="L85" i="13"/>
  <c r="M85" i="13"/>
  <c r="N85" i="13"/>
  <c r="O85" i="13"/>
  <c r="P85" i="13"/>
  <c r="E82" i="13"/>
  <c r="F82" i="13"/>
  <c r="G82" i="13"/>
  <c r="H82" i="13"/>
  <c r="I82" i="13"/>
  <c r="J82" i="13"/>
  <c r="K82" i="13"/>
  <c r="L82" i="13"/>
  <c r="M82" i="13"/>
  <c r="N82" i="13"/>
  <c r="O82" i="13"/>
  <c r="P82" i="13"/>
  <c r="E66" i="13"/>
  <c r="F66" i="13"/>
  <c r="G66" i="13"/>
  <c r="H66" i="13"/>
  <c r="I66" i="13"/>
  <c r="J66" i="13"/>
  <c r="K66" i="13"/>
  <c r="L66" i="13"/>
  <c r="M66" i="13"/>
  <c r="N66" i="13"/>
  <c r="O66" i="13"/>
  <c r="P66" i="13"/>
  <c r="K60" i="13"/>
  <c r="L60" i="13"/>
  <c r="N60" i="13"/>
  <c r="O60" i="13"/>
  <c r="P60" i="13"/>
  <c r="E52" i="13"/>
  <c r="E51" i="13" s="1"/>
  <c r="F52" i="13"/>
  <c r="F51" i="13" s="1"/>
  <c r="H52" i="13"/>
  <c r="H51" i="13" s="1"/>
  <c r="I52" i="13"/>
  <c r="I51" i="13" s="1"/>
  <c r="J52" i="13"/>
  <c r="J51" i="13"/>
  <c r="K52" i="13"/>
  <c r="K51" i="13" s="1"/>
  <c r="L52" i="13"/>
  <c r="L51" i="13" s="1"/>
  <c r="M52" i="13"/>
  <c r="M51" i="13" s="1"/>
  <c r="N52" i="13"/>
  <c r="N51" i="13" s="1"/>
  <c r="O52" i="13"/>
  <c r="O51" i="13" s="1"/>
  <c r="P52" i="13"/>
  <c r="P51" i="13"/>
  <c r="E46" i="13"/>
  <c r="F46" i="13"/>
  <c r="G46" i="13"/>
  <c r="H46" i="13"/>
  <c r="I46" i="13"/>
  <c r="J46" i="13"/>
  <c r="K46" i="13"/>
  <c r="L46" i="13"/>
  <c r="M46" i="13"/>
  <c r="N46" i="13"/>
  <c r="O46" i="13"/>
  <c r="P46" i="13"/>
  <c r="E44" i="13"/>
  <c r="F44" i="13"/>
  <c r="G44" i="13"/>
  <c r="H44" i="13"/>
  <c r="I44" i="13"/>
  <c r="J44" i="13"/>
  <c r="K44" i="13"/>
  <c r="L44" i="13"/>
  <c r="M44" i="13"/>
  <c r="N44" i="13"/>
  <c r="O44" i="13"/>
  <c r="P44" i="13"/>
  <c r="E38" i="13"/>
  <c r="F38" i="13"/>
  <c r="G38" i="13"/>
  <c r="H38" i="13"/>
  <c r="I38" i="13"/>
  <c r="J38" i="13"/>
  <c r="K38" i="13"/>
  <c r="L38" i="13"/>
  <c r="M38" i="13"/>
  <c r="N38" i="13"/>
  <c r="O38" i="13"/>
  <c r="P38" i="13"/>
  <c r="E36" i="13"/>
  <c r="E35" i="13" s="1"/>
  <c r="F36" i="13"/>
  <c r="F35" i="13" s="1"/>
  <c r="G36" i="13"/>
  <c r="G35" i="13" s="1"/>
  <c r="H36" i="13"/>
  <c r="I36" i="13"/>
  <c r="I35" i="13" s="1"/>
  <c r="J36" i="13"/>
  <c r="K36" i="13"/>
  <c r="L36" i="13"/>
  <c r="M36" i="13"/>
  <c r="M35" i="13" s="1"/>
  <c r="N36" i="13"/>
  <c r="O36" i="13"/>
  <c r="P36" i="13"/>
  <c r="E33" i="13"/>
  <c r="F33" i="13"/>
  <c r="G33" i="13"/>
  <c r="H33" i="13"/>
  <c r="I33" i="13"/>
  <c r="J33" i="13"/>
  <c r="K33" i="13"/>
  <c r="L33" i="13"/>
  <c r="M33" i="13"/>
  <c r="N33" i="13"/>
  <c r="O33" i="13"/>
  <c r="P33" i="13"/>
  <c r="E28" i="13"/>
  <c r="F28" i="13"/>
  <c r="G28" i="13"/>
  <c r="H28" i="13"/>
  <c r="I28" i="13"/>
  <c r="J28" i="13"/>
  <c r="K28" i="13"/>
  <c r="L28" i="13"/>
  <c r="M28" i="13"/>
  <c r="N28" i="13"/>
  <c r="O28" i="13"/>
  <c r="P28" i="13"/>
  <c r="E26" i="13"/>
  <c r="F26" i="13"/>
  <c r="G26" i="13"/>
  <c r="H26" i="13"/>
  <c r="I26" i="13"/>
  <c r="J26" i="13"/>
  <c r="K26" i="13"/>
  <c r="L26" i="13"/>
  <c r="M26" i="13"/>
  <c r="N26" i="13"/>
  <c r="O26" i="13"/>
  <c r="P26" i="13"/>
  <c r="E24" i="13"/>
  <c r="F24" i="13"/>
  <c r="G24" i="13"/>
  <c r="H24" i="13"/>
  <c r="I24" i="13"/>
  <c r="J24" i="13"/>
  <c r="K24" i="13"/>
  <c r="L24" i="13"/>
  <c r="M24" i="13"/>
  <c r="N24" i="13"/>
  <c r="O24" i="13"/>
  <c r="P24" i="13"/>
  <c r="E19" i="13"/>
  <c r="E18" i="13"/>
  <c r="E17" i="13" s="1"/>
  <c r="J19" i="13"/>
  <c r="P19" i="13"/>
  <c r="Q121" i="13"/>
  <c r="Q120" i="13"/>
  <c r="Q119" i="13"/>
  <c r="Q118" i="13"/>
  <c r="Q117" i="13"/>
  <c r="Q116" i="13"/>
  <c r="Q114" i="13"/>
  <c r="Q113" i="13"/>
  <c r="Q112" i="13"/>
  <c r="Q111" i="13"/>
  <c r="Q110" i="13"/>
  <c r="Q109" i="13"/>
  <c r="Q108" i="13"/>
  <c r="Q107" i="13"/>
  <c r="Q106" i="13"/>
  <c r="Q105" i="13"/>
  <c r="Q104" i="13"/>
  <c r="Q103" i="13"/>
  <c r="Q100" i="13"/>
  <c r="Q99" i="13"/>
  <c r="Q98" i="13" s="1"/>
  <c r="Q97" i="13"/>
  <c r="Q96" i="13"/>
  <c r="Q95" i="13"/>
  <c r="Q94" i="13"/>
  <c r="Q93" i="13"/>
  <c r="Q90" i="13"/>
  <c r="Q89" i="13"/>
  <c r="Q87" i="13"/>
  <c r="Q86" i="13"/>
  <c r="Q84" i="13"/>
  <c r="Q82" i="13" s="1"/>
  <c r="Q83" i="13"/>
  <c r="Q81" i="13"/>
  <c r="Q80" i="13"/>
  <c r="Q79" i="13"/>
  <c r="Q78" i="13"/>
  <c r="Q75" i="13"/>
  <c r="Q74" i="13"/>
  <c r="Q73" i="13"/>
  <c r="Q72" i="13"/>
  <c r="Q70" i="13"/>
  <c r="Q69" i="13"/>
  <c r="Q68" i="13"/>
  <c r="Q67" i="13"/>
  <c r="Q63" i="13"/>
  <c r="Q61" i="13"/>
  <c r="Q58" i="13"/>
  <c r="Q57" i="13"/>
  <c r="Q56" i="13"/>
  <c r="Q55" i="13"/>
  <c r="Q53" i="13"/>
  <c r="Q48" i="13"/>
  <c r="Q47" i="13"/>
  <c r="Q45" i="13"/>
  <c r="Q44" i="13"/>
  <c r="Q43" i="13"/>
  <c r="Q42" i="13"/>
  <c r="Q41" i="13"/>
  <c r="Q40" i="13"/>
  <c r="Q39" i="13"/>
  <c r="Q37" i="13"/>
  <c r="Q36" i="13" s="1"/>
  <c r="Q34" i="13"/>
  <c r="Q33" i="13" s="1"/>
  <c r="Q32" i="13"/>
  <c r="Q31" i="13"/>
  <c r="R31" i="13" s="1"/>
  <c r="Q30" i="13"/>
  <c r="Q29" i="13"/>
  <c r="Q27" i="13"/>
  <c r="Q26" i="13" s="1"/>
  <c r="Q25" i="13"/>
  <c r="Q24" i="13" s="1"/>
  <c r="Q22" i="13"/>
  <c r="Q23" i="13"/>
  <c r="D27" i="13"/>
  <c r="R27" i="13" s="1"/>
  <c r="D29" i="13"/>
  <c r="D30" i="13"/>
  <c r="D31" i="13"/>
  <c r="D32" i="13"/>
  <c r="R32" i="13" s="1"/>
  <c r="D39" i="13"/>
  <c r="R39" i="13" s="1"/>
  <c r="D40" i="13"/>
  <c r="D41" i="13"/>
  <c r="D42" i="13"/>
  <c r="R42" i="13" s="1"/>
  <c r="D43" i="13"/>
  <c r="R43" i="13" s="1"/>
  <c r="D45" i="13"/>
  <c r="Q46" i="13"/>
  <c r="D120" i="29"/>
  <c r="D97" i="13" s="1"/>
  <c r="R97" i="13" s="1"/>
  <c r="D95" i="13"/>
  <c r="R95" i="13" s="1"/>
  <c r="D91" i="29"/>
  <c r="D68" i="13" s="1"/>
  <c r="D67" i="29"/>
  <c r="D44" i="13" s="1"/>
  <c r="D61" i="29"/>
  <c r="D38" i="13" s="1"/>
  <c r="D51" i="29"/>
  <c r="D28" i="13" s="1"/>
  <c r="D49" i="29"/>
  <c r="D26" i="13" s="1"/>
  <c r="D37" i="13"/>
  <c r="B37" i="24"/>
  <c r="E158" i="20"/>
  <c r="D27" i="23"/>
  <c r="A2" i="23"/>
  <c r="E166" i="20"/>
  <c r="D24" i="23"/>
  <c r="F37" i="26"/>
  <c r="F38" i="26" s="1"/>
  <c r="F34" i="26"/>
  <c r="F33" i="26"/>
  <c r="F32" i="26"/>
  <c r="F31" i="26"/>
  <c r="F30" i="26"/>
  <c r="A1" i="24"/>
  <c r="B26" i="24"/>
  <c r="B41" i="24"/>
  <c r="E155" i="20"/>
  <c r="E150" i="20"/>
  <c r="B20" i="24"/>
  <c r="E136" i="20"/>
  <c r="B16" i="24"/>
  <c r="E18" i="20"/>
  <c r="B12" i="24"/>
  <c r="B9" i="24"/>
  <c r="E11" i="20"/>
  <c r="D9" i="23"/>
  <c r="D11" i="23"/>
  <c r="D12" i="23"/>
  <c r="D13" i="23"/>
  <c r="D14" i="23"/>
  <c r="D15" i="23"/>
  <c r="D16" i="23"/>
  <c r="D17" i="23"/>
  <c r="B6" i="24"/>
  <c r="B18" i="23"/>
  <c r="A2" i="15"/>
  <c r="A2" i="20" s="1"/>
  <c r="A1" i="15"/>
  <c r="A1" i="20" s="1"/>
  <c r="E163" i="20"/>
  <c r="E15" i="20"/>
  <c r="E144" i="20"/>
  <c r="E7" i="20"/>
  <c r="E168" i="20"/>
  <c r="D134" i="21" l="1"/>
  <c r="E30" i="22"/>
  <c r="E49" i="21"/>
  <c r="D31" i="22"/>
  <c r="R37" i="13"/>
  <c r="P101" i="13"/>
  <c r="L101" i="13"/>
  <c r="M101" i="13"/>
  <c r="E118" i="21"/>
  <c r="D45" i="22"/>
  <c r="D63" i="21" s="1"/>
  <c r="F127" i="29"/>
  <c r="D127" i="29" s="1"/>
  <c r="D104" i="13" s="1"/>
  <c r="I17" i="30"/>
  <c r="R44" i="13"/>
  <c r="Q66" i="13"/>
  <c r="N35" i="13"/>
  <c r="F41" i="29"/>
  <c r="R94" i="13"/>
  <c r="R105" i="13"/>
  <c r="R109" i="13"/>
  <c r="R113" i="13"/>
  <c r="R118" i="13"/>
  <c r="Q102" i="13"/>
  <c r="Q101" i="13" s="1"/>
  <c r="Q115" i="13"/>
  <c r="R63" i="13"/>
  <c r="Q85" i="13"/>
  <c r="J35" i="13"/>
  <c r="O35" i="13"/>
  <c r="K101" i="13"/>
  <c r="D30" i="22"/>
  <c r="D48" i="21" s="1"/>
  <c r="R23" i="13"/>
  <c r="R47" i="13"/>
  <c r="R70" i="13"/>
  <c r="R75" i="13"/>
  <c r="R81" i="13"/>
  <c r="R89" i="13"/>
  <c r="R96" i="13"/>
  <c r="R116" i="13"/>
  <c r="R84" i="13"/>
  <c r="R103" i="13"/>
  <c r="R120" i="13"/>
  <c r="D18" i="23"/>
  <c r="D31" i="23" s="1"/>
  <c r="O101" i="13"/>
  <c r="E63" i="22"/>
  <c r="E81" i="21" s="1"/>
  <c r="E125" i="29"/>
  <c r="E47" i="22"/>
  <c r="E65" i="21" s="1"/>
  <c r="G8" i="30"/>
  <c r="R69" i="13"/>
  <c r="R80" i="13"/>
  <c r="R86" i="13"/>
  <c r="I12" i="30"/>
  <c r="A170" i="20"/>
  <c r="D55" i="21"/>
  <c r="E42" i="29"/>
  <c r="R22" i="13"/>
  <c r="R100" i="13"/>
  <c r="R106" i="13"/>
  <c r="R108" i="13"/>
  <c r="R110" i="13"/>
  <c r="R112" i="13"/>
  <c r="R114" i="13"/>
  <c r="R119" i="13"/>
  <c r="D84" i="21"/>
  <c r="F114" i="22"/>
  <c r="F125" i="29" s="1"/>
  <c r="F84" i="21"/>
  <c r="F134" i="21"/>
  <c r="E16" i="31"/>
  <c r="I20" i="27"/>
  <c r="F85" i="29"/>
  <c r="D85" i="29" s="1"/>
  <c r="D62" i="13" s="1"/>
  <c r="G62" i="13" s="1"/>
  <c r="Q62" i="13" s="1"/>
  <c r="R62" i="13" s="1"/>
  <c r="F92" i="21"/>
  <c r="D92" i="21"/>
  <c r="R41" i="13"/>
  <c r="R45" i="13"/>
  <c r="E83" i="29"/>
  <c r="R26" i="13"/>
  <c r="D34" i="13"/>
  <c r="D56" i="29"/>
  <c r="D33" i="13" s="1"/>
  <c r="R33" i="13" s="1"/>
  <c r="D90" i="13"/>
  <c r="R90" i="13" s="1"/>
  <c r="D111" i="29"/>
  <c r="D88" i="13" s="1"/>
  <c r="I221" i="30"/>
  <c r="D67" i="13"/>
  <c r="R67" i="13" s="1"/>
  <c r="D89" i="29"/>
  <c r="D66" i="13" s="1"/>
  <c r="R66" i="13" s="1"/>
  <c r="D99" i="13"/>
  <c r="R99" i="13" s="1"/>
  <c r="D121" i="29"/>
  <c r="D98" i="13" s="1"/>
  <c r="R98" i="13" s="1"/>
  <c r="R55" i="13"/>
  <c r="R74" i="13"/>
  <c r="P18" i="13"/>
  <c r="P35" i="13"/>
  <c r="E75" i="29"/>
  <c r="D110" i="22"/>
  <c r="D128" i="21" s="1"/>
  <c r="R107" i="13"/>
  <c r="R24" i="13"/>
  <c r="J18" i="13"/>
  <c r="J17" i="13" s="1"/>
  <c r="L35" i="13"/>
  <c r="N101" i="13"/>
  <c r="J101" i="13"/>
  <c r="F101" i="13"/>
  <c r="E76" i="21"/>
  <c r="I33" i="30"/>
  <c r="G52" i="13"/>
  <c r="G51" i="13" s="1"/>
  <c r="Q54" i="13"/>
  <c r="R54" i="13" s="1"/>
  <c r="E145" i="21"/>
  <c r="E113" i="22"/>
  <c r="F21" i="26"/>
  <c r="N77" i="13"/>
  <c r="N71" i="13" s="1"/>
  <c r="I77" i="13"/>
  <c r="I71" i="13" s="1"/>
  <c r="F77" i="13"/>
  <c r="F71" i="13" s="1"/>
  <c r="O77" i="13"/>
  <c r="O71" i="13" s="1"/>
  <c r="F69" i="29"/>
  <c r="F58" i="29"/>
  <c r="F65" i="21"/>
  <c r="F76" i="21"/>
  <c r="D69" i="29"/>
  <c r="D46" i="13" s="1"/>
  <c r="R46" i="13" s="1"/>
  <c r="D25" i="13"/>
  <c r="R25" i="13" s="1"/>
  <c r="B11" i="32"/>
  <c r="E48" i="21"/>
  <c r="F35" i="26"/>
  <c r="F39" i="26" s="1"/>
  <c r="D36" i="13"/>
  <c r="R36" i="13" s="1"/>
  <c r="F92" i="13"/>
  <c r="F91" i="13" s="1"/>
  <c r="G92" i="13"/>
  <c r="G91" i="13" s="1"/>
  <c r="O92" i="13"/>
  <c r="O91" i="13" s="1"/>
  <c r="L92" i="13"/>
  <c r="L91" i="13" s="1"/>
  <c r="I92" i="13"/>
  <c r="I91" i="13" s="1"/>
  <c r="E92" i="13"/>
  <c r="M92" i="13"/>
  <c r="M91" i="13" s="1"/>
  <c r="N92" i="13"/>
  <c r="N91" i="13" s="1"/>
  <c r="P92" i="13"/>
  <c r="P91" i="13" s="1"/>
  <c r="Q28" i="13"/>
  <c r="R28" i="13" s="1"/>
  <c r="R29" i="13"/>
  <c r="R40" i="13"/>
  <c r="Q38" i="13"/>
  <c r="Q35" i="13" s="1"/>
  <c r="Q88" i="13"/>
  <c r="Q76" i="13"/>
  <c r="R76" i="13" s="1"/>
  <c r="D105" i="29"/>
  <c r="D125" i="29"/>
  <c r="R34" i="13"/>
  <c r="E77" i="13"/>
  <c r="E71" i="13" s="1"/>
  <c r="L77" i="13"/>
  <c r="L71" i="13" s="1"/>
  <c r="K92" i="13"/>
  <c r="K91" i="13" s="1"/>
  <c r="D73" i="13"/>
  <c r="D94" i="29"/>
  <c r="E95" i="21"/>
  <c r="E71" i="22"/>
  <c r="I21" i="30"/>
  <c r="I183" i="30"/>
  <c r="I59" i="30" s="1"/>
  <c r="R53" i="13"/>
  <c r="R79" i="13"/>
  <c r="R104" i="13"/>
  <c r="E58" i="29"/>
  <c r="B47" i="24"/>
  <c r="B45" i="24"/>
  <c r="C45" i="24" s="1"/>
  <c r="D82" i="13"/>
  <c r="R82" i="13" s="1"/>
  <c r="J92" i="13"/>
  <c r="J91" i="13" s="1"/>
  <c r="R38" i="13"/>
  <c r="R68" i="13"/>
  <c r="J77" i="13"/>
  <c r="J71" i="13" s="1"/>
  <c r="G77" i="13"/>
  <c r="G71" i="13" s="1"/>
  <c r="K77" i="13"/>
  <c r="K71" i="13" s="1"/>
  <c r="H77" i="13"/>
  <c r="H71" i="13" s="1"/>
  <c r="H65" i="13" s="1"/>
  <c r="P77" i="13"/>
  <c r="P71" i="13" s="1"/>
  <c r="M77" i="13"/>
  <c r="M71" i="13" s="1"/>
  <c r="R111" i="13"/>
  <c r="E74" i="29"/>
  <c r="E101" i="21"/>
  <c r="E94" i="29"/>
  <c r="F105" i="29"/>
  <c r="F112" i="21"/>
  <c r="E108" i="29"/>
  <c r="E115" i="21"/>
  <c r="E128" i="21"/>
  <c r="E121" i="29"/>
  <c r="G33" i="30"/>
  <c r="F20" i="26"/>
  <c r="B28" i="32"/>
  <c r="D138" i="21"/>
  <c r="B8" i="32"/>
  <c r="D49" i="21"/>
  <c r="D122" i="21"/>
  <c r="R58" i="13"/>
  <c r="R117" i="13"/>
  <c r="R30" i="13"/>
  <c r="D96" i="21"/>
  <c r="B21" i="32"/>
  <c r="E21" i="32" s="1"/>
  <c r="G56" i="30"/>
  <c r="D83" i="22"/>
  <c r="D102" i="21"/>
  <c r="D14" i="32"/>
  <c r="D15" i="32" s="1"/>
  <c r="E14" i="32" s="1"/>
  <c r="E15" i="32" s="1"/>
  <c r="E29" i="22"/>
  <c r="E56" i="29"/>
  <c r="D114" i="22"/>
  <c r="D66" i="21"/>
  <c r="F29" i="22"/>
  <c r="F47" i="29"/>
  <c r="E66" i="21"/>
  <c r="E59" i="29"/>
  <c r="D58" i="22"/>
  <c r="D47" i="22" s="1"/>
  <c r="D65" i="21" s="1"/>
  <c r="H12" i="32"/>
  <c r="O9" i="32"/>
  <c r="O12" i="32" s="1"/>
  <c r="G33" i="32"/>
  <c r="K35" i="13"/>
  <c r="H35" i="13"/>
  <c r="B26" i="32"/>
  <c r="G30" i="30"/>
  <c r="B5" i="32"/>
  <c r="R88" i="13" l="1"/>
  <c r="D42" i="29"/>
  <c r="E41" i="29"/>
  <c r="F132" i="21"/>
  <c r="D133" i="22"/>
  <c r="F151" i="21"/>
  <c r="F144" i="29"/>
  <c r="D144" i="29" s="1"/>
  <c r="F127" i="22"/>
  <c r="F113" i="22" s="1"/>
  <c r="B31" i="32"/>
  <c r="D105" i="22"/>
  <c r="F116" i="29"/>
  <c r="D116" i="29" s="1"/>
  <c r="F103" i="22"/>
  <c r="F123" i="21"/>
  <c r="D99" i="22"/>
  <c r="F110" i="29"/>
  <c r="D110" i="29" s="1"/>
  <c r="F97" i="22"/>
  <c r="F117" i="21"/>
  <c r="D68" i="22"/>
  <c r="F64" i="22"/>
  <c r="F86" i="21"/>
  <c r="F79" i="29"/>
  <c r="D79" i="29" s="1"/>
  <c r="O21" i="32"/>
  <c r="F65" i="13"/>
  <c r="I65" i="13"/>
  <c r="K65" i="13"/>
  <c r="K59" i="13" s="1"/>
  <c r="K50" i="13" s="1"/>
  <c r="K49" i="13" s="1"/>
  <c r="M65" i="13"/>
  <c r="P17" i="13"/>
  <c r="L65" i="13"/>
  <c r="L59" i="13" s="1"/>
  <c r="L50" i="13" s="1"/>
  <c r="L49" i="13" s="1"/>
  <c r="Q52" i="13"/>
  <c r="Q51" i="13" s="1"/>
  <c r="N65" i="13"/>
  <c r="N59" i="13" s="1"/>
  <c r="N50" i="13" s="1"/>
  <c r="N49" i="13" s="1"/>
  <c r="E124" i="29"/>
  <c r="E131" i="21"/>
  <c r="O65" i="13"/>
  <c r="O59" i="13" s="1"/>
  <c r="O50" i="13" s="1"/>
  <c r="O49" i="13" s="1"/>
  <c r="J65" i="13"/>
  <c r="D58" i="29"/>
  <c r="D35" i="13" s="1"/>
  <c r="R35" i="13" s="1"/>
  <c r="D29" i="22"/>
  <c r="D47" i="21" s="1"/>
  <c r="E89" i="21"/>
  <c r="E82" i="29"/>
  <c r="E91" i="13"/>
  <c r="E65" i="13" s="1"/>
  <c r="Q92" i="13"/>
  <c r="E62" i="22"/>
  <c r="G65" i="13"/>
  <c r="P65" i="13"/>
  <c r="P59" i="13" s="1"/>
  <c r="P50" i="13" s="1"/>
  <c r="P49" i="13" s="1"/>
  <c r="I222" i="30"/>
  <c r="D102" i="13"/>
  <c r="R102" i="13" s="1"/>
  <c r="R73" i="13"/>
  <c r="D71" i="13"/>
  <c r="E28" i="22"/>
  <c r="E40" i="29"/>
  <c r="E47" i="21"/>
  <c r="B9" i="32"/>
  <c r="B12" i="32" s="1"/>
  <c r="D76" i="21"/>
  <c r="F28" i="22"/>
  <c r="F40" i="29"/>
  <c r="F47" i="21"/>
  <c r="D132" i="21"/>
  <c r="F22" i="26"/>
  <c r="I22" i="27"/>
  <c r="D101" i="21"/>
  <c r="G53" i="30"/>
  <c r="Q77" i="13"/>
  <c r="D20" i="13" l="1"/>
  <c r="D41" i="29"/>
  <c r="F131" i="21"/>
  <c r="F124" i="29"/>
  <c r="F138" i="29"/>
  <c r="F145" i="21"/>
  <c r="D121" i="13"/>
  <c r="R121" i="13" s="1"/>
  <c r="D138" i="29"/>
  <c r="D151" i="21"/>
  <c r="B23" i="32"/>
  <c r="E23" i="32" s="1"/>
  <c r="O23" i="32" s="1"/>
  <c r="D127" i="22"/>
  <c r="G17" i="30"/>
  <c r="D56" i="13"/>
  <c r="R56" i="13" s="1"/>
  <c r="D75" i="29"/>
  <c r="F108" i="29"/>
  <c r="F115" i="21"/>
  <c r="F77" i="22"/>
  <c r="F121" i="21"/>
  <c r="F114" i="29"/>
  <c r="F63" i="22"/>
  <c r="F75" i="29"/>
  <c r="F82" i="21"/>
  <c r="D87" i="13"/>
  <c r="R87" i="13" s="1"/>
  <c r="D108" i="29"/>
  <c r="D93" i="13"/>
  <c r="R93" i="13" s="1"/>
  <c r="D114" i="29"/>
  <c r="D91" i="13" s="1"/>
  <c r="D64" i="22"/>
  <c r="G12" i="30"/>
  <c r="B20" i="32"/>
  <c r="D86" i="21"/>
  <c r="F18" i="26"/>
  <c r="G21" i="30"/>
  <c r="B25" i="32"/>
  <c r="D97" i="22"/>
  <c r="D117" i="21"/>
  <c r="D103" i="22"/>
  <c r="D123" i="21"/>
  <c r="D28" i="22"/>
  <c r="D46" i="21" s="1"/>
  <c r="Q91" i="13"/>
  <c r="R92" i="13"/>
  <c r="R77" i="13"/>
  <c r="Q71" i="13"/>
  <c r="F46" i="21"/>
  <c r="F39" i="29"/>
  <c r="E46" i="21"/>
  <c r="E39" i="29"/>
  <c r="E61" i="22"/>
  <c r="E24" i="22" s="1"/>
  <c r="E73" i="29"/>
  <c r="E80" i="21"/>
  <c r="R71" i="13"/>
  <c r="D19" i="13" l="1"/>
  <c r="D40" i="29"/>
  <c r="O20" i="13"/>
  <c r="O19" i="13" s="1"/>
  <c r="O18" i="13" s="1"/>
  <c r="O17" i="13" s="1"/>
  <c r="F20" i="13"/>
  <c r="N20" i="13"/>
  <c r="N19" i="13" s="1"/>
  <c r="N18" i="13" s="1"/>
  <c r="N17" i="13" s="1"/>
  <c r="L20" i="13"/>
  <c r="L19" i="13" s="1"/>
  <c r="L18" i="13" s="1"/>
  <c r="L17" i="13" s="1"/>
  <c r="K20" i="13"/>
  <c r="K19" i="13" s="1"/>
  <c r="K18" i="13" s="1"/>
  <c r="K17" i="13" s="1"/>
  <c r="M20" i="13"/>
  <c r="M19" i="13" s="1"/>
  <c r="M18" i="13" s="1"/>
  <c r="M17" i="13" s="1"/>
  <c r="H20" i="13"/>
  <c r="H19" i="13" s="1"/>
  <c r="H18" i="13" s="1"/>
  <c r="H17" i="13" s="1"/>
  <c r="G20" i="13"/>
  <c r="G19" i="13" s="1"/>
  <c r="G18" i="13" s="1"/>
  <c r="G17" i="13" s="1"/>
  <c r="I20" i="13"/>
  <c r="I19" i="13" s="1"/>
  <c r="I18" i="13" s="1"/>
  <c r="I17" i="13" s="1"/>
  <c r="D145" i="21"/>
  <c r="I21" i="27"/>
  <c r="F17" i="26"/>
  <c r="D113" i="22"/>
  <c r="D131" i="21" s="1"/>
  <c r="D115" i="13"/>
  <c r="R115" i="13" s="1"/>
  <c r="D124" i="29"/>
  <c r="D101" i="13" s="1"/>
  <c r="R101" i="13" s="1"/>
  <c r="R91" i="13"/>
  <c r="D63" i="22"/>
  <c r="D81" i="21" s="1"/>
  <c r="F15" i="26"/>
  <c r="D82" i="21"/>
  <c r="I26" i="27"/>
  <c r="D85" i="13"/>
  <c r="R85" i="13" s="1"/>
  <c r="D88" i="29"/>
  <c r="D65" i="13" s="1"/>
  <c r="F74" i="29"/>
  <c r="F81" i="21"/>
  <c r="D77" i="22"/>
  <c r="D95" i="21" s="1"/>
  <c r="I24" i="27"/>
  <c r="D115" i="21"/>
  <c r="F95" i="21"/>
  <c r="F88" i="29"/>
  <c r="D74" i="29"/>
  <c r="D52" i="13"/>
  <c r="R52" i="13" s="1"/>
  <c r="I23" i="27"/>
  <c r="F23" i="26"/>
  <c r="D121" i="21"/>
  <c r="Q65" i="13"/>
  <c r="G222" i="30"/>
  <c r="E79" i="21"/>
  <c r="E42" i="21" s="1"/>
  <c r="E72" i="29"/>
  <c r="E35" i="29" s="1"/>
  <c r="F19" i="13" l="1"/>
  <c r="F18" i="13" s="1"/>
  <c r="F17" i="13" s="1"/>
  <c r="Q20" i="13"/>
  <c r="D39" i="29"/>
  <c r="D17" i="13" s="1"/>
  <c r="D18" i="13"/>
  <c r="R65" i="13"/>
  <c r="D51" i="13"/>
  <c r="R51" i="13" s="1"/>
  <c r="Q19" i="13" l="1"/>
  <c r="R20" i="13"/>
  <c r="F27" i="31"/>
  <c r="F30" i="31"/>
  <c r="Q18" i="13" l="1"/>
  <c r="R19" i="13"/>
  <c r="F134" i="31"/>
  <c r="B22" i="32" s="1"/>
  <c r="Q17" i="13" l="1"/>
  <c r="R17" i="13" s="1"/>
  <c r="R18" i="13"/>
  <c r="F149" i="31"/>
  <c r="J19" i="35" s="1"/>
  <c r="E22" i="32"/>
  <c r="B33" i="32"/>
  <c r="D76" i="22"/>
  <c r="F87" i="29"/>
  <c r="D87" i="29" s="1"/>
  <c r="F94" i="21"/>
  <c r="F72" i="22"/>
  <c r="L149" i="31" l="1"/>
  <c r="O22" i="32"/>
  <c r="O33" i="32" s="1"/>
  <c r="E33" i="32"/>
  <c r="F14" i="32" s="1"/>
  <c r="F15" i="32" s="1"/>
  <c r="G14" i="32" s="1"/>
  <c r="G15" i="32" s="1"/>
  <c r="H14" i="32" s="1"/>
  <c r="H15" i="32" s="1"/>
  <c r="I14" i="32" s="1"/>
  <c r="I15" i="32" s="1"/>
  <c r="J14" i="32" s="1"/>
  <c r="J15" i="32" s="1"/>
  <c r="K14" i="32" s="1"/>
  <c r="K15" i="32" s="1"/>
  <c r="L14" i="32" s="1"/>
  <c r="L15" i="32" s="1"/>
  <c r="M14" i="32" s="1"/>
  <c r="M15" i="32" s="1"/>
  <c r="N14" i="32" s="1"/>
  <c r="N15" i="32" s="1"/>
  <c r="O14" i="32" s="1"/>
  <c r="F83" i="29"/>
  <c r="F71" i="22"/>
  <c r="F90" i="21"/>
  <c r="D64" i="13"/>
  <c r="D83" i="29"/>
  <c r="D94" i="21"/>
  <c r="D72" i="22"/>
  <c r="G59" i="30"/>
  <c r="I25" i="27"/>
  <c r="I28" i="27" s="1"/>
  <c r="F16" i="26"/>
  <c r="F24" i="26" s="1"/>
  <c r="B42" i="26" s="1"/>
  <c r="F82" i="29" l="1"/>
  <c r="F89" i="21"/>
  <c r="F62" i="22"/>
  <c r="M64" i="13"/>
  <c r="M60" i="13" s="1"/>
  <c r="M59" i="13" s="1"/>
  <c r="M50" i="13" s="1"/>
  <c r="M49" i="13" s="1"/>
  <c r="F64" i="13"/>
  <c r="F60" i="13" s="1"/>
  <c r="F59" i="13" s="1"/>
  <c r="F50" i="13" s="1"/>
  <c r="F49" i="13" s="1"/>
  <c r="J64" i="13"/>
  <c r="J60" i="13" s="1"/>
  <c r="J59" i="13" s="1"/>
  <c r="J50" i="13" s="1"/>
  <c r="J49" i="13" s="1"/>
  <c r="E64" i="13"/>
  <c r="I64" i="13"/>
  <c r="I60" i="13" s="1"/>
  <c r="I59" i="13" s="1"/>
  <c r="I50" i="13" s="1"/>
  <c r="I49" i="13" s="1"/>
  <c r="H64" i="13"/>
  <c r="H60" i="13" s="1"/>
  <c r="H59" i="13" s="1"/>
  <c r="H50" i="13" s="1"/>
  <c r="H49" i="13" s="1"/>
  <c r="G64" i="13"/>
  <c r="G60" i="13" s="1"/>
  <c r="G59" i="13" s="1"/>
  <c r="G50" i="13" s="1"/>
  <c r="G49" i="13" s="1"/>
  <c r="D90" i="21"/>
  <c r="D71" i="22"/>
  <c r="D60" i="13"/>
  <c r="D82" i="29"/>
  <c r="D59" i="13" l="1"/>
  <c r="D73" i="29"/>
  <c r="E60" i="13"/>
  <c r="E59" i="13" s="1"/>
  <c r="E50" i="13" s="1"/>
  <c r="E49" i="13" s="1"/>
  <c r="Q64" i="13"/>
  <c r="F61" i="22"/>
  <c r="F73" i="29"/>
  <c r="F80" i="21"/>
  <c r="D89" i="21"/>
  <c r="D62" i="22"/>
  <c r="D50" i="13" l="1"/>
  <c r="D72" i="29"/>
  <c r="D61" i="22"/>
  <c r="D80" i="21"/>
  <c r="F79" i="21"/>
  <c r="F42" i="21" s="1"/>
  <c r="F24" i="22"/>
  <c r="F72" i="29"/>
  <c r="F35" i="29" s="1"/>
  <c r="Q60" i="13"/>
  <c r="R64" i="13"/>
  <c r="D79" i="21" l="1"/>
  <c r="D42" i="21" s="1"/>
  <c r="D24" i="22"/>
  <c r="D49" i="13"/>
  <c r="D35" i="29"/>
  <c r="Q59" i="13"/>
  <c r="R60" i="13"/>
  <c r="Q50" i="13" l="1"/>
  <c r="R59" i="13"/>
  <c r="Q49" i="13" l="1"/>
  <c r="R49" i="13" s="1"/>
  <c r="R50"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HOME</author>
  </authors>
  <commentList>
    <comment ref="B38" authorId="0" shapeId="0" xr:uid="{00000000-0006-0000-0400-000001000000}">
      <text>
        <r>
          <rPr>
            <b/>
            <sz val="9"/>
            <color indexed="81"/>
            <rFont val="Tahoma"/>
            <family val="2"/>
          </rPr>
          <t>HOME:</t>
        </r>
        <r>
          <rPr>
            <sz val="9"/>
            <color indexed="81"/>
            <rFont val="Tahoma"/>
            <family val="2"/>
          </rPr>
          <t xml:space="preserve">
dia del niño, dìa de la juventud, dìa de la antioqueñidad, proyecto de democracia, dìa del idioma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faristizabal</author>
    <author>cvargas</author>
    <author>Maria Veronica Gomez Montoya</author>
  </authors>
  <commentList>
    <comment ref="B6" authorId="0" shapeId="0" xr:uid="{00000000-0006-0000-0500-000001000000}">
      <text>
        <r>
          <rPr>
            <sz val="8"/>
            <color indexed="81"/>
            <rFont val="Tahoma"/>
            <family val="2"/>
          </rPr>
          <t xml:space="preserve">REGISTRE EL NUMERO CORRESPONDIENTE  DEL  BIEN O SERVICIO  ADQUIRIDO DE ACUERDO CON LA COLUMNA A DE LA PROGRAMACION 
</t>
        </r>
      </text>
    </comment>
    <comment ref="C6" authorId="1" shapeId="0" xr:uid="{00000000-0006-0000-0500-000002000000}">
      <text>
        <r>
          <rPr>
            <sz val="8"/>
            <color indexed="81"/>
            <rFont val="Tahoma"/>
            <family val="2"/>
          </rPr>
          <t xml:space="preserve">REGISTRE DE MANERA CONSECUTIVA EL BIEN O SERVICIO ADQUIRIR DE ACUERDO CON EL CATALOGO DE BIENES Y SERVICIOS
</t>
        </r>
      </text>
    </comment>
    <comment ref="D6" authorId="0" shapeId="0" xr:uid="{00000000-0006-0000-0500-000003000000}">
      <text>
        <r>
          <rPr>
            <sz val="8"/>
            <color indexed="81"/>
            <rFont val="Tahoma"/>
            <family val="2"/>
          </rPr>
          <t xml:space="preserve">REGISTRE LOS BIENES ADQUIRIDOS O SERVICIOS  PRESTADOS.
</t>
        </r>
      </text>
    </comment>
    <comment ref="I6" authorId="1" shapeId="0" xr:uid="{00000000-0006-0000-0500-000004000000}">
      <text>
        <r>
          <rPr>
            <sz val="8"/>
            <color indexed="81"/>
            <rFont val="Tahoma"/>
            <family val="2"/>
          </rPr>
          <t xml:space="preserve">RESULTADO DE MULTIPLICAR LAS CANTIDADES POR EL PRECIO UNITARIO
</t>
        </r>
      </text>
    </comment>
    <comment ref="J6" authorId="1" shapeId="0" xr:uid="{00000000-0006-0000-0500-000005000000}">
      <text>
        <r>
          <rPr>
            <sz val="8"/>
            <color indexed="81"/>
            <rFont val="Tahoma"/>
            <family val="2"/>
          </rPr>
          <t xml:space="preserve">REGISTRE EL NOMBRE RUBRO PRESUPUESTAL EJECUTADO  PARA LA ADQUISICION DEL BIEN O SERVICIO ( MANTENIMIENTO, SERVICIOS PERSONALES, ADQUISICION COMPRA DE EQUIPOS, SUMINISTRO, ETC.)
</t>
        </r>
      </text>
    </comment>
    <comment ref="L6" authorId="1" shapeId="0" xr:uid="{00000000-0006-0000-0500-000006000000}">
      <text>
        <r>
          <rPr>
            <sz val="8"/>
            <color indexed="81"/>
            <rFont val="Tahoma"/>
            <family val="2"/>
          </rPr>
          <t xml:space="preserve">REGISTRE LA FECHA DE ADQUISICION DE LOS BIENES Y SERVICIOS
</t>
        </r>
      </text>
    </comment>
    <comment ref="E7" authorId="0" shapeId="0" xr:uid="{00000000-0006-0000-0500-000007000000}">
      <text>
        <r>
          <rPr>
            <sz val="8"/>
            <color indexed="81"/>
            <rFont val="Tahoma"/>
            <family val="2"/>
          </rPr>
          <t xml:space="preserve">REGISTRE EL NUMERO BIEN ADQUIRIDO O SERVICIO PRESTADO.
</t>
        </r>
      </text>
    </comment>
    <comment ref="F7" authorId="0" shapeId="0" xr:uid="{00000000-0006-0000-0500-000008000000}">
      <text>
        <r>
          <rPr>
            <sz val="8"/>
            <color indexed="81"/>
            <rFont val="Tahoma"/>
            <family val="2"/>
          </rPr>
          <t xml:space="preserve">REGISTRE LA UNIDAD DE MEDIDA EN QUE FUE ADQUIRIDO MTS, ROLLOS,UNIDADES, HORAS
</t>
        </r>
      </text>
    </comment>
    <comment ref="I222" authorId="2" shapeId="0" xr:uid="{00000000-0006-0000-0500-000009000000}">
      <text>
        <r>
          <rPr>
            <sz val="8"/>
            <color indexed="81"/>
            <rFont val="Tahoma"/>
            <family val="2"/>
          </rPr>
          <t>la programacion total debe corresponder con el presupuesto definitivo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David Alexander Bedoya Llano</author>
  </authors>
  <commentList>
    <comment ref="F38" authorId="0" shapeId="0" xr:uid="{00000000-0006-0000-0A00-000001000000}">
      <text>
        <r>
          <rPr>
            <b/>
            <sz val="9"/>
            <color indexed="81"/>
            <rFont val="Tahoma"/>
            <family val="2"/>
          </rPr>
          <t>DIGITE EL CODIGO DANE
PARA COLOCAR EL NOMBRE DEL ESTABLECIMIENTO EDUCATIVO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faristizabal</author>
    <author>cvargas</author>
  </authors>
  <commentList>
    <comment ref="A14" authorId="0" shapeId="0" xr:uid="{00000000-0006-0000-0B00-000001000000}">
      <text>
        <r>
          <rPr>
            <sz val="8"/>
            <color indexed="81"/>
            <rFont val="Tahoma"/>
            <family val="2"/>
          </rPr>
          <t xml:space="preserve">REGISTRO CONSECUTIVO DEL BIEN O SERVICIO  COMENZANDO POR EL Nº1
</t>
        </r>
      </text>
    </comment>
    <comment ref="D14" authorId="1" shapeId="0" xr:uid="{00000000-0006-0000-0B00-000002000000}">
      <text>
        <r>
          <rPr>
            <sz val="8"/>
            <color indexed="81"/>
            <rFont val="Tahoma"/>
            <family val="2"/>
          </rPr>
          <t xml:space="preserve">REGISTRE EL BIEN O SERVICIO ADQUIRIR DE MANERA GENERICA SIN MENCIONAR ESPECIFICACION DE ACUERDO CON EL CATALOGO DE BIENES Y SERVICIOS
</t>
        </r>
      </text>
    </comment>
    <comment ref="E14" authorId="1" shapeId="0" xr:uid="{00000000-0006-0000-0B00-000003000000}">
      <text>
        <r>
          <rPr>
            <sz val="8"/>
            <color indexed="81"/>
            <rFont val="Tahoma"/>
            <family val="2"/>
          </rPr>
          <t xml:space="preserve">REGISTRE EL VALOR PROMEDIO POR UNIDAD DE BIEN O SERVICIO DE ACUERDO A LA UNIDAD ESTABLECIDA.COMO METROS, LITROS, ROLLOS, REMAS, UNIDADES, 
</t>
        </r>
      </text>
    </comment>
    <comment ref="F14" authorId="1" shapeId="0" xr:uid="{00000000-0006-0000-0B00-000004000000}">
      <text>
        <r>
          <rPr>
            <sz val="8"/>
            <color indexed="81"/>
            <rFont val="Tahoma"/>
            <family val="2"/>
          </rPr>
          <t xml:space="preserve">RESULTADO DE MULTIPLICAR LAS CANTIDADES POR EL PRECIO UNITARIO
</t>
        </r>
      </text>
    </comment>
    <comment ref="G14" authorId="1" shapeId="0" xr:uid="{00000000-0006-0000-0B00-000005000000}">
      <text>
        <r>
          <rPr>
            <sz val="8"/>
            <color indexed="81"/>
            <rFont val="Tahoma"/>
            <family val="2"/>
          </rPr>
          <t xml:space="preserve">REGISTRE EL NOMBRE RUBRO PRESUPUESTAL QUE SERÁ AFECTADO POR LA ADQUISICION DEL BIEN O SERVICIO ( MANTENIMIENTO, SERVICIOS PERSONALES, ADQUISICION COMPRA DE EQUIPOS, SUMINISTRO, ETC.)
</t>
        </r>
      </text>
    </comment>
    <comment ref="I14" authorId="1" shapeId="0" xr:uid="{00000000-0006-0000-0B00-000006000000}">
      <text>
        <r>
          <rPr>
            <sz val="8"/>
            <color indexed="81"/>
            <rFont val="Tahoma"/>
            <family val="2"/>
          </rPr>
          <t xml:space="preserve">DISCRIMINE EL TIPO DE MODIFICACION REALIZADA (ADICION, REDUCCION O TRASLADO)
</t>
        </r>
      </text>
    </comment>
    <comment ref="J14" authorId="1" shapeId="0" xr:uid="{00000000-0006-0000-0B00-000007000000}">
      <text>
        <r>
          <rPr>
            <sz val="8"/>
            <color indexed="81"/>
            <rFont val="Tahoma"/>
            <family val="2"/>
          </rPr>
          <t xml:space="preserve">REGISTRE LAS FECHAS DIAS Y MESES EN QUE  SE PRETENDE ADQUIRIR EL BIEN O SERVICIO.
</t>
        </r>
      </text>
    </comment>
    <comment ref="B15" authorId="1" shapeId="0" xr:uid="{00000000-0006-0000-0B00-000008000000}">
      <text>
        <r>
          <rPr>
            <sz val="8"/>
            <color indexed="81"/>
            <rFont val="Tahoma"/>
            <family val="2"/>
          </rPr>
          <t xml:space="preserve">REGISTRAR LA CANTIDAD EN FORMA NUMERICA DEL BIEN O SERVICIO ADQUIRIR DE ACUERDO A LA UNIDAD DE MEDIDA.(SI ES METROS, ROLLOS, UNIDADES, DIAS, LITROS POR EJEMPLO)
</t>
        </r>
      </text>
    </comment>
    <comment ref="C15" authorId="1" shapeId="0" xr:uid="{00000000-0006-0000-0B00-000009000000}">
      <text>
        <r>
          <rPr>
            <sz val="8"/>
            <color indexed="81"/>
            <rFont val="Tahoma"/>
            <family val="2"/>
          </rPr>
          <t xml:space="preserve">REGISTRE LA UNIDAD DE MEDIDA SE LE LITROS, MTS, UNIDADES, HORAS, DIAS, MENSUALIDAD Y ANUALIDAD.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faristizabal</author>
    <author>cvargas</author>
  </authors>
  <commentList>
    <comment ref="A1" authorId="0" shapeId="0" xr:uid="{00000000-0006-0000-0C00-000001000000}">
      <text>
        <r>
          <rPr>
            <sz val="8"/>
            <color indexed="81"/>
            <rFont val="Tahoma"/>
            <family val="2"/>
          </rPr>
          <t xml:space="preserve">REGISTRO CONSECUTIVO DEL BIEN O SERVICIO  COMENZANDO POR EL Nº1
</t>
        </r>
      </text>
    </comment>
    <comment ref="D1" authorId="1" shapeId="0" xr:uid="{00000000-0006-0000-0C00-000002000000}">
      <text>
        <r>
          <rPr>
            <sz val="8"/>
            <color indexed="81"/>
            <rFont val="Tahoma"/>
            <family val="2"/>
          </rPr>
          <t xml:space="preserve">REGISTRE EL BIEN O SERVICIO ADQUIRIR DE MANERA GENERICA SIN MENCIONAR ESPECIFICACION DE ACUERDO CON EL CATALOGO DE BIENES Y SERVICIOS
</t>
        </r>
      </text>
    </comment>
    <comment ref="E1" authorId="1" shapeId="0" xr:uid="{00000000-0006-0000-0C00-000003000000}">
      <text>
        <r>
          <rPr>
            <sz val="8"/>
            <color indexed="81"/>
            <rFont val="Tahoma"/>
            <family val="2"/>
          </rPr>
          <t xml:space="preserve">REGISTRE EL VALOR PROMEDIO POR UNIDAD DE BIEN O SERVICIO DE ACUERDO A LA UNIDAD ESTABLECIDA.COMO METROS, LITROS, ROLLOS, REMAS, UNIDADES, 
</t>
        </r>
      </text>
    </comment>
    <comment ref="F1" authorId="1" shapeId="0" xr:uid="{00000000-0006-0000-0C00-000004000000}">
      <text>
        <r>
          <rPr>
            <sz val="8"/>
            <color indexed="81"/>
            <rFont val="Tahoma"/>
            <family val="2"/>
          </rPr>
          <t xml:space="preserve">RESULTADO DE MULTIPLICAR LAS CANTIDADES POR EL PRECIO UNITARIO
</t>
        </r>
      </text>
    </comment>
    <comment ref="G1" authorId="1" shapeId="0" xr:uid="{00000000-0006-0000-0C00-000005000000}">
      <text>
        <r>
          <rPr>
            <sz val="8"/>
            <color indexed="81"/>
            <rFont val="Tahoma"/>
            <family val="2"/>
          </rPr>
          <t xml:space="preserve">REGISTRE EL NOMBRE RUBRO PRESUPUESTAL QUE SERÁ AFECTADO POR LA ADQUISICION DEL BIEN O SERVICIO ( MANTENIMIENTO, SERVICIOS PERSONALES, ADQUISICION COMPRA DE EQUIPOS, SUMINISTRO, ETC.)
</t>
        </r>
      </text>
    </comment>
    <comment ref="I1" authorId="1" shapeId="0" xr:uid="{00000000-0006-0000-0C00-000006000000}">
      <text>
        <r>
          <rPr>
            <sz val="8"/>
            <color indexed="81"/>
            <rFont val="Tahoma"/>
            <family val="2"/>
          </rPr>
          <t xml:space="preserve">DISCRIMINE EL TIPO DE MODIFICACION REALIZADA (ADICION, REDUCCION O TRASLADO)
</t>
        </r>
      </text>
    </comment>
    <comment ref="J1" authorId="1" shapeId="0" xr:uid="{00000000-0006-0000-0C00-000007000000}">
      <text>
        <r>
          <rPr>
            <sz val="8"/>
            <color indexed="81"/>
            <rFont val="Tahoma"/>
            <family val="2"/>
          </rPr>
          <t xml:space="preserve">REGISTRE LAS FECHAS DIAS Y MESES EN QUE  SE PRETENDE ADQUIRIR EL BIEN O SERVICIO.
</t>
        </r>
      </text>
    </comment>
    <comment ref="B2" authorId="1" shapeId="0" xr:uid="{00000000-0006-0000-0C00-000008000000}">
      <text>
        <r>
          <rPr>
            <sz val="8"/>
            <color indexed="81"/>
            <rFont val="Tahoma"/>
            <family val="2"/>
          </rPr>
          <t xml:space="preserve">REGISTRAR LA CANTIDAD EN FORMA NUMERICA DEL BIEN O SERVICIO ADQUIRIR DE ACUERDO A LA UNIDAD DE MEDIDA.(SI ES METROS, ROLLOS, UNIDADES, DIAS, LITROS POR EJEMPLO)
</t>
        </r>
      </text>
    </comment>
    <comment ref="C2" authorId="1" shapeId="0" xr:uid="{00000000-0006-0000-0C00-000009000000}">
      <text>
        <r>
          <rPr>
            <sz val="8"/>
            <color indexed="81"/>
            <rFont val="Tahoma"/>
            <family val="2"/>
          </rPr>
          <t xml:space="preserve">REGISTRE LA UNIDAD DE MEDIDA SE LE LITROS, MTS, UNIDADES, HORAS, DIAS, MENSUALIDAD Y ANUALIDAD.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David Alexander Bedoya Llano</author>
  </authors>
  <commentList>
    <comment ref="F31" authorId="0" shapeId="0" xr:uid="{00000000-0006-0000-0900-000001000000}">
      <text>
        <r>
          <rPr>
            <b/>
            <sz val="9"/>
            <color indexed="81"/>
            <rFont val="Tahoma"/>
            <family val="2"/>
          </rPr>
          <t>DIGITE EL CODIGO DANE
PARA COLOCAR EL NOMBRE DEL ESTABLECIMIENTO EDUCATIVO</t>
        </r>
      </text>
    </comment>
  </commentList>
</comments>
</file>

<file path=xl/sharedStrings.xml><?xml version="1.0" encoding="utf-8"?>
<sst xmlns="http://schemas.openxmlformats.org/spreadsheetml/2006/main" count="3660" uniqueCount="1223">
  <si>
    <t>Diskettes(cajas) sony</t>
  </si>
  <si>
    <t>CD (cajas)</t>
  </si>
  <si>
    <t>Marcador acrilico caja. (Negro, azul, rojo).</t>
  </si>
  <si>
    <t>Marcadores (cajas variados))</t>
  </si>
  <si>
    <t>marcadores negros caja</t>
  </si>
  <si>
    <t>marcadores punta delgada negro. Cajas</t>
  </si>
  <si>
    <t>papel bond pliego</t>
  </si>
  <si>
    <t>papel fax</t>
  </si>
  <si>
    <t>papel globo colores primarios</t>
  </si>
  <si>
    <t>papel periodico pliegos</t>
  </si>
  <si>
    <t>papel silueta</t>
  </si>
  <si>
    <t>papel degrade, colores surtidos pliegos</t>
  </si>
  <si>
    <t>Representante Ex Alumnos                                                                                                                                                                                                                                Representante Alumnos</t>
  </si>
  <si>
    <t>Pares de pilas</t>
  </si>
  <si>
    <t>Resaltador caja</t>
  </si>
  <si>
    <t>cajas Resma carta X 10</t>
  </si>
  <si>
    <t>cajas Resma Oficio X 10</t>
  </si>
  <si>
    <t>cajas papel formas continuas copia</t>
  </si>
  <si>
    <t>cajas papel formas continuas  sin copia</t>
  </si>
  <si>
    <t>sacudidores metro por 50</t>
  </si>
  <si>
    <t>paquete sobres Manila carta</t>
  </si>
  <si>
    <t>paquete sobres Manila Media carta</t>
  </si>
  <si>
    <t>paquete sobres Manila oficio</t>
  </si>
  <si>
    <t>borradores acrilicos. Docena</t>
  </si>
  <si>
    <t>papel contac. Rollosx 20 mts</t>
  </si>
  <si>
    <t>cosedoras, grandes</t>
  </si>
  <si>
    <t>borrador de tablero.docenas</t>
  </si>
  <si>
    <t>lienzas de 20 metros</t>
  </si>
  <si>
    <t>Bombillos. Docena</t>
  </si>
  <si>
    <t>Cinta aislante. Rollos</t>
  </si>
  <si>
    <t>startes de 20 watt. Cajas</t>
  </si>
  <si>
    <t>tubos fluorescentes de 40 watt.caja de 30 uni</t>
  </si>
  <si>
    <t>tubos fluorescentes de 20 watt. Caja 20 unid.</t>
  </si>
  <si>
    <t xml:space="preserve">Balastos de 40 watt. </t>
  </si>
  <si>
    <t>balastos de 20 watt.</t>
  </si>
  <si>
    <t>Tubos fluorescentes 48w. Precalentamiento. Cajas x30 unid</t>
  </si>
  <si>
    <t>Balastos de 48 watt</t>
  </si>
  <si>
    <t>juego de brocas surtido.</t>
  </si>
  <si>
    <t>llave de expansiòn.</t>
  </si>
  <si>
    <t>linternas</t>
  </si>
  <si>
    <t>pilas para linterna, par</t>
  </si>
  <si>
    <t>Esparadrapo leukoplast 1x5 yardas</t>
  </si>
  <si>
    <t>isodine espuma 120 mlitros</t>
  </si>
  <si>
    <t>calmidol compuesto 48 capsulas</t>
  </si>
  <si>
    <t>dolex 500 mgx 200 tabletas</t>
  </si>
  <si>
    <t>buscapina 10 mg, 20 grageas</t>
  </si>
  <si>
    <t>dolex 100 mgx100 tabletas pediatrico</t>
  </si>
  <si>
    <t>curas hansaplast x 100</t>
  </si>
  <si>
    <t>jeringas desechables 3 cms</t>
  </si>
  <si>
    <t>alcohol antisepticox 700 ml</t>
  </si>
  <si>
    <t>toallas nosotrasx 10</t>
  </si>
  <si>
    <t>gasa de 5 yardasx45 cms</t>
  </si>
  <si>
    <t>micropore blanco 48 mmx 5 metros</t>
  </si>
  <si>
    <t>CONCEPTO</t>
  </si>
  <si>
    <t>TOTAL</t>
  </si>
  <si>
    <t>ENERO</t>
  </si>
  <si>
    <t>FEBRERO</t>
  </si>
  <si>
    <t>MARZO</t>
  </si>
  <si>
    <t>ABRIL</t>
  </si>
  <si>
    <t>MAYO</t>
  </si>
  <si>
    <t>JUNIO</t>
  </si>
  <si>
    <t>JULIO</t>
  </si>
  <si>
    <t>AGOSTO</t>
  </si>
  <si>
    <t>SEPTIEMBRE</t>
  </si>
  <si>
    <t>OCTUBRE</t>
  </si>
  <si>
    <t>NOVIEMBRE</t>
  </si>
  <si>
    <t>DICIEMBRE</t>
  </si>
  <si>
    <t>PROYECTO</t>
  </si>
  <si>
    <t>OBJETIVO</t>
  </si>
  <si>
    <t>INCIDENCIA EN EL PEI</t>
  </si>
  <si>
    <t>FECHA  INICIO</t>
  </si>
  <si>
    <t>RUBRO PPTAL</t>
  </si>
  <si>
    <t>RESPONSABLES</t>
  </si>
  <si>
    <t>LUDICA, TIEMPO LIBRE Y RECREACION</t>
  </si>
  <si>
    <t>MEDIO AMBIENTE</t>
  </si>
  <si>
    <t>RECURSOS</t>
  </si>
  <si>
    <t>ACCIONES</t>
  </si>
  <si>
    <t>VALOR $</t>
  </si>
  <si>
    <t>FECHA TERMINACION</t>
  </si>
  <si>
    <t>Codigo CUBS</t>
  </si>
  <si>
    <t>Mod. Contrat.</t>
  </si>
  <si>
    <t>Cantidad</t>
  </si>
  <si>
    <t>Mes Proyecta</t>
  </si>
  <si>
    <t>Remuneración Servicios Técnicos</t>
  </si>
  <si>
    <t>Procesamiento de informacion</t>
  </si>
  <si>
    <t>Prestación de Servicios Profesionales</t>
  </si>
  <si>
    <t>Tesorero</t>
  </si>
  <si>
    <t>Contador</t>
  </si>
  <si>
    <t>Materiales y suministros</t>
  </si>
  <si>
    <t>Mantenimiento</t>
  </si>
  <si>
    <t>Impresos y suscripciones</t>
  </si>
  <si>
    <t>Comunicaciones y transporte</t>
  </si>
  <si>
    <t>Primas y seguros</t>
  </si>
  <si>
    <t>Actividades pedagógicas, científicas, culturales y deportivas</t>
  </si>
  <si>
    <t>Servicios públicos</t>
  </si>
  <si>
    <t>2</t>
  </si>
  <si>
    <t>Conferencias</t>
  </si>
  <si>
    <t>Compra de Equipo</t>
  </si>
  <si>
    <t>Compra de equipo</t>
  </si>
  <si>
    <t xml:space="preserve">Computadores </t>
  </si>
  <si>
    <t>1-12</t>
  </si>
  <si>
    <t>Valor Pptado + iva</t>
  </si>
  <si>
    <t>OBJETO</t>
  </si>
  <si>
    <t>ACTIVIDADES</t>
  </si>
  <si>
    <t>TAREAS</t>
  </si>
  <si>
    <t>RUBRO</t>
  </si>
  <si>
    <t>Sistema electricos</t>
  </si>
  <si>
    <t>Salas de Sistemas</t>
  </si>
  <si>
    <t>Cerraduras</t>
  </si>
  <si>
    <t xml:space="preserve">Compuatadores e Impresoras </t>
  </si>
  <si>
    <t>Polizas de manejo</t>
  </si>
  <si>
    <t>Reparaciones locativas</t>
  </si>
  <si>
    <t xml:space="preserve">Seminarios </t>
  </si>
  <si>
    <t xml:space="preserve">Unidades sanitarias </t>
  </si>
  <si>
    <t>Infraestructura</t>
  </si>
  <si>
    <t>De conformidad con el articulo  1 del acuerdo 0004 de 2005 del SICE.</t>
  </si>
  <si>
    <t>RECTOR</t>
  </si>
  <si>
    <t>PLAN DE COMPRAS V.F 2010</t>
  </si>
  <si>
    <t>Gravamenes a los movimientos financieros</t>
  </si>
  <si>
    <t>Representante Sector Productivo</t>
  </si>
  <si>
    <t>Descripción del Elemento</t>
  </si>
  <si>
    <t>Representante Docente                                                                                                                                                                                                                                        Representante Docente</t>
  </si>
  <si>
    <t>Representante Padre de Familia                                                                                                                                                                                                                            Representante Padre de Familia</t>
  </si>
  <si>
    <t>Rector</t>
  </si>
  <si>
    <t>PLAN OPERATIVO ANUAL DE INVERSIONES - POAI: VIGENCIA FISCAL - 2010</t>
  </si>
  <si>
    <t>Impresos  y publicaciones</t>
  </si>
  <si>
    <t>Fotocopias</t>
  </si>
  <si>
    <t>Volantes</t>
  </si>
  <si>
    <t>Circulares</t>
  </si>
  <si>
    <t>Documentos institucionales</t>
  </si>
  <si>
    <t>Representante  Padres de Familia                                                                       Representante  Padres de Familia</t>
  </si>
  <si>
    <t>Representante Ex Alumnos                                                                                  Representante Alumnos</t>
  </si>
  <si>
    <t>Representante Docente                                                                                        Representante Docente</t>
  </si>
  <si>
    <t>Recursos del Balance</t>
  </si>
  <si>
    <t>Recuperaciones</t>
  </si>
  <si>
    <t>Donaciones</t>
  </si>
  <si>
    <t>Ingresos Financieros</t>
  </si>
  <si>
    <t>GASTOS DE PERSONAL</t>
  </si>
  <si>
    <t>Remuneración servicios técnicos</t>
  </si>
  <si>
    <t>Prestación de servicios profesionales</t>
  </si>
  <si>
    <t>GASTOS GENERALES</t>
  </si>
  <si>
    <t>Impresos y suscripciones en el decreto 4791/08 dice impresos y publicaciones</t>
  </si>
  <si>
    <t>Comunicación y transporte</t>
  </si>
  <si>
    <t>Primas y Seguros</t>
  </si>
  <si>
    <t>Actividades pedagógicas, científicas, culturales y deportivas.</t>
  </si>
  <si>
    <t>Comisión bancaria</t>
  </si>
  <si>
    <t>Contribución emergencia económica</t>
  </si>
  <si>
    <t>Sostenimiento de semovientes y proyectos productivos pedagógicos</t>
  </si>
  <si>
    <t>CONSIDERANDO</t>
  </si>
  <si>
    <t>ACUERDA</t>
  </si>
  <si>
    <t xml:space="preserve">   </t>
  </si>
  <si>
    <t>COMUNÍQUESE Y CÚMPLASE</t>
  </si>
  <si>
    <t xml:space="preserve"> </t>
  </si>
  <si>
    <t>NOMBRE DE LA INSTITUCION</t>
  </si>
  <si>
    <t>CEDULA RECTOR</t>
  </si>
  <si>
    <t>NIT.</t>
  </si>
  <si>
    <t>el presupuesto de ingresos, rentas y egresos discriminados de la siguiente manera:</t>
  </si>
  <si>
    <t>1, Derechos Académicos</t>
  </si>
  <si>
    <t>CANT</t>
  </si>
  <si>
    <t>VALOR</t>
  </si>
  <si>
    <t>PREESCOLAR</t>
  </si>
  <si>
    <t>PRIMARIA</t>
  </si>
  <si>
    <t>SECUNDARIA</t>
  </si>
  <si>
    <t xml:space="preserve">TOTAL INGRESOS: </t>
  </si>
  <si>
    <t>Remuneración de Servicios Técnicos</t>
  </si>
  <si>
    <t>Elementos de aseo</t>
  </si>
  <si>
    <t>Papelería y material de suministro</t>
  </si>
  <si>
    <t>Servicios Públicos</t>
  </si>
  <si>
    <t>Impresos y publicaciones</t>
  </si>
  <si>
    <t>Capacitación de Docentes</t>
  </si>
  <si>
    <t>Seguros generales</t>
  </si>
  <si>
    <t>Eventos culturales</t>
  </si>
  <si>
    <t>TOTAL GENERAL</t>
  </si>
  <si>
    <t>Actividades pedagógicas, científicas, culturales, deportivas</t>
  </si>
  <si>
    <t>MEDIA TÉCNICA</t>
  </si>
  <si>
    <r>
      <t>3, Tienda escolar</t>
    </r>
    <r>
      <rPr>
        <sz val="10"/>
        <rFont val="Arial"/>
        <family val="2"/>
      </rPr>
      <t xml:space="preserve">: </t>
    </r>
  </si>
  <si>
    <t>Transporte de alumnos</t>
  </si>
  <si>
    <t>RECURSOS DE CAPITAL</t>
  </si>
  <si>
    <t>MEDIA</t>
  </si>
  <si>
    <t xml:space="preserve">Procesamiento de Información </t>
  </si>
  <si>
    <t>ANEXO INGRESOS</t>
  </si>
  <si>
    <t>ANEXO A EGRESOS</t>
  </si>
  <si>
    <t>salida de estudiantes</t>
  </si>
  <si>
    <t>Eventos culturales y deportivos</t>
  </si>
  <si>
    <t>Docenas de escobas: negra</t>
  </si>
  <si>
    <t>Docenas escobas: suaves</t>
  </si>
  <si>
    <t>Docenas de escobas: rigidas</t>
  </si>
  <si>
    <t>Docenas de Traperos:</t>
  </si>
  <si>
    <t>docenas Cepillos de manos</t>
  </si>
  <si>
    <t>docenas cepillos esquineros</t>
  </si>
  <si>
    <t>docenas escudillones</t>
  </si>
  <si>
    <t>paquetes esponjillas sabra</t>
  </si>
  <si>
    <t>docenas esponjillas brillo</t>
  </si>
  <si>
    <t>docenas guantes No 8</t>
  </si>
  <si>
    <t>paquetes de bolsas de basura</t>
  </si>
  <si>
    <t>limpiavidrios</t>
  </si>
  <si>
    <t>paquetes fab</t>
  </si>
  <si>
    <t>papel para dispensador por 4</t>
  </si>
  <si>
    <t>crema para limpiar: frotex mediano</t>
  </si>
  <si>
    <t>jabon accion</t>
  </si>
  <si>
    <t>canecas de hipoclorito</t>
  </si>
  <si>
    <t>champu desinfectante, galon por 20 lts</t>
  </si>
  <si>
    <t>fulfrex, galon por 20 lts</t>
  </si>
  <si>
    <t>papeleras pequeñas</t>
  </si>
  <si>
    <t>baldes con escurridor</t>
  </si>
  <si>
    <t xml:space="preserve">Espátulas </t>
  </si>
  <si>
    <t>Docenas toallas de mano, pequeña</t>
  </si>
  <si>
    <t>Docenas de recogedores</t>
  </si>
  <si>
    <t>cepillos para piso, con cabo</t>
  </si>
  <si>
    <t>cajas ganchos Clip Mariposa</t>
  </si>
  <si>
    <t xml:space="preserve">cajas Ganchos Clips pequeño </t>
  </si>
  <si>
    <t>cajas Ganchos cosedora</t>
  </si>
  <si>
    <t xml:space="preserve">cajas Ganchos para legajar </t>
  </si>
  <si>
    <t xml:space="preserve">Compas </t>
  </si>
  <si>
    <t>Escuadras (uan de 45 y una de 60)</t>
  </si>
  <si>
    <t>Borrador nata grande. Cajas</t>
  </si>
  <si>
    <t>docena lapicero corrector, sencillo</t>
  </si>
  <si>
    <t>docenas de lapiceros negros</t>
  </si>
  <si>
    <t xml:space="preserve">Docenas de lapices negros </t>
  </si>
  <si>
    <t>Lápiz borrador tinta. Unidades</t>
  </si>
  <si>
    <t>lápiz rojo. Unidades</t>
  </si>
  <si>
    <t>Cartulinas colores pliegos</t>
  </si>
  <si>
    <t>chinches cajas</t>
  </si>
  <si>
    <t>Cinta de enmascarar. Unidades</t>
  </si>
  <si>
    <t>tooner para impresora HP680C. Nuevos</t>
  </si>
  <si>
    <t>tooner para impresora HP680C. Recargados</t>
  </si>
  <si>
    <t>tooner para impresora Samsung ML1710. Nuevos</t>
  </si>
  <si>
    <t>tooner para impresora Samsung ML1710. Recargados</t>
  </si>
  <si>
    <t>tooner para impresora HP Deskjet 3745. Nuevos</t>
  </si>
  <si>
    <t>tooner para impresora HP Deskjet 3745. Recargados</t>
  </si>
  <si>
    <t>tooner para impresora HP Deskjet 3535. Nuevos</t>
  </si>
  <si>
    <t>tooner para impresora HP Deskjet 3535. Recargados</t>
  </si>
  <si>
    <t xml:space="preserve">caja de cajas de tiza. (blancas) </t>
  </si>
  <si>
    <t xml:space="preserve">Caja de cajas de tiza. (colores) </t>
  </si>
  <si>
    <t>Vinilos. Caja por 125 grs. surtidos</t>
  </si>
  <si>
    <t>Carpetas colgantes azules</t>
  </si>
  <si>
    <t>carpetas colgantes cafes</t>
  </si>
  <si>
    <t>carton paja. Pliegos</t>
  </si>
  <si>
    <t>Fichas observador alumnos</t>
  </si>
  <si>
    <t>bistury</t>
  </si>
  <si>
    <t>Libro grandes foliados</t>
  </si>
  <si>
    <t>Cinta impresora Epson FX1180</t>
  </si>
  <si>
    <t>Cinta impresora Epson LX300</t>
  </si>
  <si>
    <t>Cinta Pegante, rollos</t>
  </si>
  <si>
    <t>cinta pegante ancha, rollos</t>
  </si>
  <si>
    <t>Colbon kilo</t>
  </si>
  <si>
    <t>cuadernos argollados academico</t>
  </si>
  <si>
    <t>Diplomas y actas de grado.</t>
  </si>
  <si>
    <t>Muebles y enseres (Modulos para secretaria)</t>
  </si>
  <si>
    <t>Rector (a)</t>
  </si>
  <si>
    <t>PLAN ANUAL DE INVERSIONES POAI</t>
  </si>
  <si>
    <t>NOMBRE DEL SUBPROYECTO</t>
  </si>
  <si>
    <t>JUSTIFICACION</t>
  </si>
  <si>
    <t>TAREAS A EJECUTAR</t>
  </si>
  <si>
    <t>COSTO</t>
  </si>
  <si>
    <t>La institución demanda servicios y honorarios para el desarrollo de diferentes actividades</t>
  </si>
  <si>
    <t>Este Subproyecto atiende el aprovisionamiento de todos los elementos necesarios para el desarrollo de diferentes actividades operativas y administrativas de la institución en lo referentes a materiales para el aseo, materiales y papelería de oficina, materiales de preescolar, materiales para el desarrollo de proyectos y áreas, implementos deportivos y, materiales educativos como textos escolares y reactivos para los laboratorios</t>
  </si>
  <si>
    <t>Identificación y definición de las diferentes necesidades y proyectos de la institución para la vigencia y a corto plazo. Consecución de cotizaciones y análisis comparativo de las mismas para proceder a las compras</t>
  </si>
  <si>
    <t>TOTAL GASTOS</t>
  </si>
  <si>
    <t>Concepto</t>
  </si>
  <si>
    <t>Inversión</t>
  </si>
  <si>
    <t>Proyectada</t>
  </si>
  <si>
    <t>BIENES MUEBLES EN BODEGA</t>
  </si>
  <si>
    <t>Maquinaria y equipo</t>
  </si>
  <si>
    <t>Muebles, enseres y equipo de oficina</t>
  </si>
  <si>
    <t>Equipo de comunicación y computación</t>
  </si>
  <si>
    <t>Equipo de comedor, cocina, despensa y hot</t>
  </si>
  <si>
    <t>Otros bienes muebles en bodega</t>
  </si>
  <si>
    <t>SUBTOTAL</t>
  </si>
  <si>
    <t>INTANGIBLES</t>
  </si>
  <si>
    <t>Software</t>
  </si>
  <si>
    <t>TOTAL INVERSIÓN</t>
  </si>
  <si>
    <t>TOTAL EGRESOS E INVERSIÓN</t>
  </si>
  <si>
    <t>Valor chequera</t>
  </si>
  <si>
    <t xml:space="preserve">honorarios del contador </t>
  </si>
  <si>
    <t xml:space="preserve">Manejo contable y asesoría presupuestal y programática del f.s.e.                        </t>
  </si>
  <si>
    <t>Mantenimiento de la planta física y equipos y planta fisica</t>
  </si>
  <si>
    <t xml:space="preserve">Compra de materiales de oficina y dotación de implementos de trabajo para los docentes en las diferentes áreasCompra de materiales para el aseo. Tintas para impresoras, fotocopiadoras, marcadores y tizas Implementos deportivos  Materiales para el laboratorio Materiales deportivos Materiales de Ética Materiales Laboratorio Material de Computo Textos Escolares en todas las áreas </t>
  </si>
  <si>
    <t>JUSTIFICACIÓN</t>
  </si>
  <si>
    <t>VARIOS</t>
  </si>
  <si>
    <t>El PEI y la Ley 115 justifican el desarrollo de la lúdica, recreación y deporte</t>
  </si>
  <si>
    <t>Uno de los principales beneficios que podría ofrecer la lúdica, recreación y el deporte es una comunidad educativa son los relacionados con la salud mental, como la prevención y reducción de la depresión, la ansiedad y el enojo; el desarrollo y crecimiento personal como la autoconfianza, independencia y competencia; la satisfación y apreciación personal, como el sentido de libertad, desafío y expresión creativa, que inciden en el desarrollo humano.  La recreación como experiencia social permite la construcción de espacios de socialización y de interacción, así como la construcción de patrones de comportamiento y valores que la identifican a un grupo o cumunidad.</t>
  </si>
  <si>
    <t>EDUCACION SEXUAL Y ESCUELA DE PADRES</t>
  </si>
  <si>
    <t>Sensibilizar a la comunidad educativa en la exaltación de los valores consignados en el PEI</t>
  </si>
  <si>
    <t>Propiciar la formación integral en las estudiantes enmarcadas en la misión y visión</t>
  </si>
  <si>
    <t>Conseguir expresar, argumentar y defender las actitudes de tolerancia, solidaridad y respeto entre los estamentos institucionales</t>
  </si>
  <si>
    <t>permite generar conciencia y participación en el fortalecimiento de las relaciones armónicas entre el ser humano y su entorno, mejorando la calidad de vida de los miembros que lo componen.  El PRAE se configura como el motor que anima las relaciones permanentes que se dan entre los sujetos y su medio</t>
  </si>
  <si>
    <t>EMPRENDIMIENTO</t>
  </si>
  <si>
    <t>Afianzar la autonomía y el pensamiento crítico y reflexivo en los estudiantes</t>
  </si>
  <si>
    <t>Es necesario trabajar en aquellas áreas relativas a la capacidad de disciplina y emprendimiento, a la autonomía, al aprecio por la libertad, a la honestidad y sus compromisos con la paz y la convivencia</t>
  </si>
  <si>
    <t>SERVICIO SOCIAL OBLIGATORIO</t>
  </si>
  <si>
    <t>El PEI y el manual de convivencia lo justifican</t>
  </si>
  <si>
    <t>es un componente curricular exigido para la formación integral de los estudiantes, que busca que estas atiendan algunas necesidades e intereses locales de la comunidad educativa en el aprovechamiento del tiempo libre</t>
  </si>
  <si>
    <t>SEXUALIDAD</t>
  </si>
  <si>
    <t>NOV.10</t>
  </si>
  <si>
    <t>El PEI contempla la necesidad de la educación vial en las instituciones educativas</t>
  </si>
  <si>
    <t>Sensibilizar los estudiantes sobre la importancia de capacitarse sobre la educación vial para movilizarse concientemente por cualquier lugar, mediante acciones responsables, siendo concientes del cuidado que debemos tener de nuestra vida y la de los demás</t>
  </si>
  <si>
    <t>ESPITIRUAL PASTORAL</t>
  </si>
  <si>
    <t>Es el integrador de la acción educativa en la dinamización de la filosofía de la institución orientado desde la iglesia y el MEN</t>
  </si>
  <si>
    <t>Nos encontramos en una sociedad carente de valores que reclama un cambio de perpespectiva y una mirada nueva desde la cual la comunidad evangeliza desde el currículo con la mediación del PEI y su propuesta evangelizadora</t>
  </si>
  <si>
    <t>LA HORA DE LA LECTURA</t>
  </si>
  <si>
    <t>Impresos y materiales</t>
  </si>
  <si>
    <t>Se afianzarán los valores de la escucha, respeto, sencillez, piedad y trabajo según el lema institucional</t>
  </si>
  <si>
    <t>En los procesos de aprendizaje de nuestras estudiantes se evidencia marcada carencia de actividades críticas frente a la información que se genera a cada instante por los medios de comunicación masiva y los sucesos cotidianos que orientan las decisiones y comportamientos de nuestra comunidad</t>
  </si>
  <si>
    <t>Bajo un modelo pedagógico activo, se genera la participación activa y comprometida de los estudiantes y docentes</t>
  </si>
  <si>
    <t>DEMOCRACIA Y VALORES</t>
  </si>
  <si>
    <t>Se desarrolla la parte del PEI que tiene que ver con el trabajo en valores y su incidencia en la Democracia</t>
  </si>
  <si>
    <t>FARMACODEPENDENCIA</t>
  </si>
  <si>
    <t>APRENDAMOS JUGANDO A LAS MATEMATICAS</t>
  </si>
  <si>
    <t>DOTACION DE EQUIPOS Y MOVILIARIO</t>
  </si>
  <si>
    <t>MANTENIMIENTO</t>
  </si>
  <si>
    <t>Servicios publicos</t>
  </si>
  <si>
    <t>COMISION BANCARIA</t>
  </si>
  <si>
    <t>MATERIALES Y SUMINISTROS</t>
  </si>
  <si>
    <t>Dotar el area administrativa para prestar un buen servicio</t>
  </si>
  <si>
    <r>
      <t>2,Certificados</t>
    </r>
    <r>
      <rPr>
        <sz val="10"/>
        <rFont val="Arial"/>
        <family val="2"/>
      </rPr>
      <t xml:space="preserve">: </t>
    </r>
  </si>
  <si>
    <t>TRANSFERENCIA SGP</t>
  </si>
  <si>
    <t xml:space="preserve">Equipo de comunicación y computo </t>
  </si>
  <si>
    <t>VIGENCIA</t>
  </si>
  <si>
    <t xml:space="preserve">La integración entre los diferentes miembros de la comunidad educativa es una importante estrategia para facilitar ambientes armónicos que favorezcan un clima de confianza e interacción entre las partes que conforman la dinámica institucional </t>
  </si>
  <si>
    <t>Realización de jornadas académicas, pedagógicas, culturales, religiosas, patrióticas, deportivas y lúdicas</t>
  </si>
  <si>
    <t>Encuentros académicos, deportivos recreativos y con  la familia. Día del niño. Día de la juventud y del deporte</t>
  </si>
  <si>
    <t>atiende los gastos bancarios generados por el giro de los cheques</t>
  </si>
  <si>
    <t xml:space="preserve">Identificacion de las notas débito cobradas por la entidad financiera </t>
  </si>
  <si>
    <t>y registro de las mismas en la contabilidad del FSE</t>
  </si>
  <si>
    <t xml:space="preserve">Las actividades escolares se apoyan con visitas que se realizan a diferentes sitios culturales, deportivos, científicos, recreativos, </t>
  </si>
  <si>
    <t xml:space="preserve">Salidas pedagógicas, encuentros deportivos, culturales, académicos, asistencia a seminarios y capacitaciones,  </t>
  </si>
  <si>
    <t xml:space="preserve">Solicitud de cotizaciones, compras de materiales y transporte de los mismos. </t>
  </si>
  <si>
    <t>Este Subproyecto  atiende todos los aspectos relacionados con el mantenimiento preventivo, correctivo y reparaciones de equipos de computo, de comunicación, de oficina, de maquinas y maquinaria de la institución. Mobiliario de oficinas, laboratorios y de alumnos para mantener ambientes favorables al desarrollo físico y humano</t>
  </si>
  <si>
    <t>Reparación de sillas de alumnos, muebles de oficina, de laboratorio, de docentes. Equipos de computo, de comunicación y de oficina. Atención de las diferentes salas de computo, fotocopiadoras</t>
  </si>
  <si>
    <t>Mantenimiento preventivo en las salas de cómputo Y computadores dos veces por año. Mantenimiento y reparación de mobiliario y de otros equipos. Mantenimiento de planta física y de tableros Reparaciones eléctricas Mantenimiento de unidades sanitarias y otro</t>
  </si>
  <si>
    <t>SERVICIOS PUBLICOS</t>
  </si>
  <si>
    <t>RENDIMIENTOS FROS SGP</t>
  </si>
  <si>
    <t>Servicios Publicos</t>
  </si>
  <si>
    <t>Permitir la Comunicación con la comunidad</t>
  </si>
  <si>
    <t xml:space="preserve">Dotar la institucion de los equipos y muebles necesarios para prestar un buen servicio </t>
  </si>
  <si>
    <t>Adquirir los bienes necesarios</t>
  </si>
  <si>
    <t>pagar los servicios telefonicos adquiridos</t>
  </si>
  <si>
    <t>Prestación de servicios profesionales y tecnicos</t>
  </si>
  <si>
    <t xml:space="preserve">Tienda escolar </t>
  </si>
  <si>
    <t>INFORME PRESENTADO A LA SECRETARIA DE EDUCACION MUNICIPAL</t>
  </si>
  <si>
    <t>ESTABLECIMIENTO EDUCATIVO:</t>
  </si>
  <si>
    <t>ORDENADOR DEL GASTO:</t>
  </si>
  <si>
    <t>CODIGO</t>
  </si>
  <si>
    <t>NUMERO</t>
  </si>
  <si>
    <t>Representante Egresados                                                                    Representante Estudiantes</t>
  </si>
  <si>
    <t xml:space="preserve">Representante Padres de Familia  </t>
  </si>
  <si>
    <t>Representante Docentes                                                                             Representante Docentes</t>
  </si>
  <si>
    <t>Para constancia se firma por los integrantes del Consejo Directivo:</t>
  </si>
  <si>
    <t xml:space="preserve">Manejo del f.s.e. Otros Servicios, </t>
  </si>
  <si>
    <t>Jornadas lúdicas recreativas, participación en los inter-colegiados, torneos inter-clases, fiestas institucionales</t>
  </si>
  <si>
    <t>Desarrollar las competencias socio-físicas para mejorar los procesos físicos, mentales, cognitivos, sicológicos y culturales en la perspectiva de formar jóvenes dignos.</t>
  </si>
  <si>
    <t>Conferencias de prevención del embarazo y enfermedades de transmisión sexual, el aborto,...</t>
  </si>
  <si>
    <t>Organización: reciclaje, separación, organización, inducción y capacitación</t>
  </si>
  <si>
    <t>Actividad cultural del día del árbol, día del medio ambiente, día del agua</t>
  </si>
  <si>
    <t>Proyección grupo educativo ambiental</t>
  </si>
  <si>
    <t>Feria de la ciencia y la creatividad</t>
  </si>
  <si>
    <t>Sensibilizar a la comunidad educativa frente al cuidado y conservación del medio ambiente y todos sus recursos</t>
  </si>
  <si>
    <t>Motivar el espíritu emprendedor en los estudiantes</t>
  </si>
  <si>
    <t>Integrar a la vida comunitaria al educando, a su formación social y cultural a través de los distintos proyectos y actividades que desarrolla la institución</t>
  </si>
  <si>
    <t>Orientación a los  jóvenes enfocada concepto de que la sexualidad sana debe ser enfocada como una educación sexual integrada y orientada para el amor.</t>
  </si>
  <si>
    <t>Impulsar al crecimiento en los valores y vida espiritual  a la juventud y a la niñez desde lo personal y social con el compromiso evangélico</t>
  </si>
  <si>
    <t>Abrir un espacio de prevención y asesoría en torno al consumo de drogas y alcohol</t>
  </si>
  <si>
    <t>Facilitar el aprendizaje significativo de las matemáticas como eje integrador e interdisciplinario entre las áreas del currículo a través de recursos didácticos</t>
  </si>
  <si>
    <t>Dotar la institución de los equipos y mobiliario necesario</t>
  </si>
  <si>
    <t xml:space="preserve">Mantenimiento, conservación, reparación, mejoramiento y adecuación de los bienes muebles e inmuebles del establecimiento educativo y adquisición de repuestos y accesorios. </t>
  </si>
  <si>
    <t>Permitir la comunicación en la institución por medio de las líneas telefónicas e internet</t>
  </si>
  <si>
    <t>Adquirir los servicios bancarios</t>
  </si>
  <si>
    <t xml:space="preserve">Dotación de membretes, impresos, folletos y demás impresos </t>
  </si>
  <si>
    <t xml:space="preserve">Dotación de papelería y aseso para la parte administrativa </t>
  </si>
  <si>
    <t>Profesional que revise y certifique los estados financieros</t>
  </si>
  <si>
    <t>Despertar y fortalecer el interés y disfrute real por la lectura, como herramienta que facilita  a los estudiantes pensar y actuar autónomamente.</t>
  </si>
  <si>
    <t>Inducción y sensibilización y apoyo a los diferentes proyectos</t>
  </si>
  <si>
    <t>Conferencias, videos, carteleras, desprendibles, circulares.</t>
  </si>
  <si>
    <t>Celebraciones litúrgicas</t>
  </si>
  <si>
    <t>Lectura de obras literarias por parte de los estudiantes con el acompañamiento de la bibliotecaria y el profesor del área de español</t>
  </si>
  <si>
    <t>Concurso de gramática española y cultura general</t>
  </si>
  <si>
    <t>Concurso de afiches, organización del salón, celebración del día de democracia, elección de representantes y personera, proyección de películas</t>
  </si>
  <si>
    <t xml:space="preserve">Semana de sensibilización en torno a la drogadicción, talleres y conferencias: asesorías grupales e individuales                                                                                                                                                                                                                                                                                                                                                                                                               </t>
  </si>
  <si>
    <t>Elaboración de material didáctico y capacitación de educadores</t>
  </si>
  <si>
    <t>Adquisición de equipos y mobiliario</t>
  </si>
  <si>
    <t>Realizar el mantenimiento preventivo y correctivos a los bienes muebles e inmuebles de la institución</t>
  </si>
  <si>
    <t>Realizar el pago de este servicio</t>
  </si>
  <si>
    <t>Adquisición de estos bienes y servicios</t>
  </si>
  <si>
    <t>Adquisición de materiales y suministros</t>
  </si>
  <si>
    <t>Contratación del servicio</t>
  </si>
  <si>
    <t>Disponibilidad Presupuestal</t>
  </si>
  <si>
    <t>Docentes integrantes del proyecto</t>
  </si>
  <si>
    <r>
      <t xml:space="preserve">HUMANO: 
</t>
    </r>
    <r>
      <rPr>
        <sz val="8"/>
        <rFont val="Arial"/>
        <family val="2"/>
      </rPr>
      <t>Estudiantes, Educadores</t>
    </r>
    <r>
      <rPr>
        <b/>
        <sz val="8"/>
        <rFont val="Arial"/>
        <family val="2"/>
      </rPr>
      <t xml:space="preserve"> </t>
    </r>
    <r>
      <rPr>
        <sz val="8"/>
        <rFont val="Arial"/>
        <family val="2"/>
      </rPr>
      <t xml:space="preserve"> </t>
    </r>
    <r>
      <rPr>
        <b/>
        <sz val="8"/>
        <rFont val="Arial"/>
        <family val="2"/>
      </rPr>
      <t xml:space="preserve">LOGISTICO: </t>
    </r>
    <r>
      <rPr>
        <sz val="8"/>
        <rFont val="Arial"/>
        <family val="2"/>
      </rPr>
      <t xml:space="preserve"> Cartulinas, Bolsas, Materas Y Canecas                </t>
    </r>
  </si>
  <si>
    <r>
      <rPr>
        <b/>
        <sz val="8"/>
        <rFont val="Arial"/>
        <family val="2"/>
      </rPr>
      <t>HUMANO:</t>
    </r>
    <r>
      <rPr>
        <sz val="8"/>
        <rFont val="Arial"/>
        <family val="2"/>
      </rPr>
      <t xml:space="preserve"> Conferencista               </t>
    </r>
    <r>
      <rPr>
        <b/>
        <sz val="8"/>
        <rFont val="Arial"/>
        <family val="2"/>
      </rPr>
      <t xml:space="preserve">Logístico: </t>
    </r>
    <r>
      <rPr>
        <sz val="8"/>
        <rFont val="Arial"/>
        <family val="2"/>
      </rPr>
      <t xml:space="preserve">Sala De Video, Fotocopias.  </t>
    </r>
  </si>
  <si>
    <r>
      <rPr>
        <b/>
        <sz val="8"/>
        <rFont val="Arial"/>
        <family val="2"/>
      </rPr>
      <t>HUMANO:</t>
    </r>
    <r>
      <rPr>
        <sz val="8"/>
        <rFont val="Arial"/>
        <family val="2"/>
      </rPr>
      <t xml:space="preserve">  Estudiantes, Educadores, Personal Administrativo y Logístico de la I.E.     </t>
    </r>
    <r>
      <rPr>
        <b/>
        <sz val="8"/>
        <rFont val="Arial"/>
        <family val="2"/>
      </rPr>
      <t xml:space="preserve">                                    LOGISTICO:</t>
    </r>
    <r>
      <rPr>
        <sz val="8"/>
        <rFont val="Arial"/>
        <family val="2"/>
      </rPr>
      <t xml:space="preserve">   Implementos Deportivos, Refrigerios, Materiales, Fotocopias</t>
    </r>
  </si>
  <si>
    <r>
      <t xml:space="preserve">HUMANO:
</t>
    </r>
    <r>
      <rPr>
        <sz val="8"/>
        <rFont val="Arial"/>
        <family val="2"/>
      </rPr>
      <t>Estudiantes, EducadoresS</t>
    </r>
    <r>
      <rPr>
        <b/>
        <sz val="8"/>
        <rFont val="Arial"/>
        <family val="2"/>
      </rPr>
      <t xml:space="preserve">  
LOGISTICO</t>
    </r>
    <r>
      <rPr>
        <sz val="8"/>
        <rFont val="Arial"/>
        <family val="2"/>
      </rPr>
      <t xml:space="preserve">:
Fotocopias, Cartulinas, Marcadores Y Videos            </t>
    </r>
  </si>
  <si>
    <r>
      <t xml:space="preserve">HUMANO:
</t>
    </r>
    <r>
      <rPr>
        <sz val="8"/>
        <rFont val="Arial"/>
        <family val="2"/>
      </rPr>
      <t>Estudiantes, Educadores</t>
    </r>
    <r>
      <rPr>
        <b/>
        <sz val="8"/>
        <rFont val="Arial"/>
        <family val="2"/>
      </rPr>
      <t xml:space="preserve">  
LOGISTICO</t>
    </r>
    <r>
      <rPr>
        <sz val="8"/>
        <rFont val="Arial"/>
        <family val="2"/>
      </rPr>
      <t xml:space="preserve">:
Fotocopias, Cartulinas, Marcadores Y Videos        </t>
    </r>
  </si>
  <si>
    <r>
      <t xml:space="preserve">HUMANO:
</t>
    </r>
    <r>
      <rPr>
        <sz val="8"/>
        <rFont val="Arial"/>
        <family val="2"/>
      </rPr>
      <t>Estudiantes, Educadores</t>
    </r>
    <r>
      <rPr>
        <b/>
        <sz val="8"/>
        <rFont val="Arial"/>
        <family val="2"/>
      </rPr>
      <t xml:space="preserve"> 
LOGISTICO</t>
    </r>
    <r>
      <rPr>
        <sz val="8"/>
        <rFont val="Arial"/>
        <family val="2"/>
      </rPr>
      <t xml:space="preserve">:
Fotocopias, Cartulinas, Marcadores Y Videos        </t>
    </r>
  </si>
  <si>
    <r>
      <t xml:space="preserve">HUMANO:
</t>
    </r>
    <r>
      <rPr>
        <sz val="8"/>
        <rFont val="Arial"/>
        <family val="2"/>
      </rPr>
      <t>Estudiantes, Educadores y Biblioteca</t>
    </r>
    <r>
      <rPr>
        <b/>
        <sz val="8"/>
        <rFont val="Arial"/>
        <family val="2"/>
      </rPr>
      <t xml:space="preserve">
LOGISTICO</t>
    </r>
    <r>
      <rPr>
        <sz val="8"/>
        <rFont val="Arial"/>
        <family val="2"/>
      </rPr>
      <t xml:space="preserve">:
Fotocopias, y Videos       </t>
    </r>
  </si>
  <si>
    <r>
      <t xml:space="preserve">HUMANO: </t>
    </r>
    <r>
      <rPr>
        <sz val="8"/>
        <rFont val="Arial"/>
        <family val="2"/>
      </rPr>
      <t xml:space="preserve">Sacerdote
</t>
    </r>
    <r>
      <rPr>
        <b/>
        <sz val="8"/>
        <rFont val="Arial"/>
        <family val="2"/>
      </rPr>
      <t>LOGISTICO</t>
    </r>
    <r>
      <rPr>
        <sz val="8"/>
        <rFont val="Arial"/>
        <family val="2"/>
      </rPr>
      <t xml:space="preserve">:
FOTOCOPIAS, AUDITORIO.     </t>
    </r>
  </si>
  <si>
    <r>
      <t xml:space="preserve">HUMANO: 
</t>
    </r>
    <r>
      <rPr>
        <sz val="8"/>
        <rFont val="Arial"/>
        <family val="2"/>
      </rPr>
      <t xml:space="preserve">Alfabetizadoras y Educadores 
</t>
    </r>
    <r>
      <rPr>
        <b/>
        <sz val="8"/>
        <rFont val="Arial"/>
        <family val="2"/>
      </rPr>
      <t>LOGISTICO</t>
    </r>
    <r>
      <rPr>
        <sz val="8"/>
        <rFont val="Arial"/>
        <family val="2"/>
      </rPr>
      <t xml:space="preserve">:Papelería, Fotocopias, Cartulinas, Marcadores Y Resaltadores.  </t>
    </r>
  </si>
  <si>
    <r>
      <t xml:space="preserve">HUMANO:  </t>
    </r>
    <r>
      <rPr>
        <sz val="8"/>
        <rFont val="Arial"/>
        <family val="2"/>
      </rPr>
      <t>Estudiantes, Educadores</t>
    </r>
  </si>
  <si>
    <t xml:space="preserve">Impresos y suscripciones </t>
  </si>
  <si>
    <t xml:space="preserve">Toma como referentes los propósitos que tiene el aula taller de matemáticas de la escuela del maestro, dispuestos a encontrar nuevos caminos para mejorar los procesos de enseñanza y aprendizaje de las matemáticas. </t>
  </si>
  <si>
    <t>Generar espacios en el cual se pone en escena el material concreto, profesores, enlace coordinadores, estudiantes, padres de familia; con el fin de compartir metodologías donde el trabajo en equipo permita interactuar</t>
  </si>
  <si>
    <t>Llevar un acontabilidad organizada oportuna y veraz</t>
  </si>
  <si>
    <t>Adquirir los servicios financieros</t>
  </si>
  <si>
    <t>Mantener en buen estado los enseres de la institucion</t>
  </si>
  <si>
    <t>Mantender un abuena comunicación interna y esxterna</t>
  </si>
  <si>
    <t>Desarrollo de proyecto de formación humana para el bienestar del estudiante</t>
  </si>
  <si>
    <t>Chequera y Portal Banco</t>
  </si>
  <si>
    <r>
      <t xml:space="preserve">HUMANO: 
</t>
    </r>
    <r>
      <rPr>
        <sz val="7"/>
        <rFont val="Arial"/>
        <family val="2"/>
      </rPr>
      <t>Estudiantes, Educadores</t>
    </r>
    <r>
      <rPr>
        <b/>
        <sz val="7"/>
        <rFont val="Arial"/>
        <family val="2"/>
      </rPr>
      <t xml:space="preserve"> </t>
    </r>
    <r>
      <rPr>
        <sz val="7"/>
        <rFont val="Arial"/>
        <family val="2"/>
      </rPr>
      <t xml:space="preserve"> </t>
    </r>
    <r>
      <rPr>
        <b/>
        <sz val="7"/>
        <rFont val="Arial"/>
        <family val="2"/>
      </rPr>
      <t xml:space="preserve">LOGISTICO: </t>
    </r>
    <r>
      <rPr>
        <sz val="7"/>
        <rFont val="Arial"/>
        <family val="2"/>
      </rPr>
      <t xml:space="preserve"> CARTULINAS, BOLSAS, MATERAS Y CANECAS        </t>
    </r>
  </si>
  <si>
    <r>
      <t xml:space="preserve">HUMANO: 
</t>
    </r>
    <r>
      <rPr>
        <sz val="7"/>
        <rFont val="Arial"/>
        <family val="2"/>
      </rPr>
      <t xml:space="preserve">CONFERENCISTA 
</t>
    </r>
    <r>
      <rPr>
        <b/>
        <sz val="7"/>
        <rFont val="Arial"/>
        <family val="2"/>
      </rPr>
      <t xml:space="preserve">LOGISTICO: </t>
    </r>
    <r>
      <rPr>
        <sz val="7"/>
        <rFont val="Arial"/>
        <family val="2"/>
      </rPr>
      <t xml:space="preserve"> MATERIALES Y SUMINISTROS</t>
    </r>
  </si>
  <si>
    <t>Servicios profesionales</t>
  </si>
  <si>
    <t>Capacitar  a los estudiantes en emprendimiento</t>
  </si>
  <si>
    <r>
      <t xml:space="preserve">HUMANO:  </t>
    </r>
    <r>
      <rPr>
        <sz val="8"/>
        <rFont val="Arial"/>
        <family val="2"/>
      </rPr>
      <t xml:space="preserve">Estudiantes, Educadores                      </t>
    </r>
    <r>
      <rPr>
        <b/>
        <sz val="8"/>
        <rFont val="Arial"/>
        <family val="2"/>
      </rPr>
      <t xml:space="preserve">LOGISTICO:  </t>
    </r>
    <r>
      <rPr>
        <sz val="8"/>
        <rFont val="Arial"/>
        <family val="2"/>
      </rPr>
      <t xml:space="preserve">Sala De Video, Fotocopias.    </t>
    </r>
  </si>
  <si>
    <t>EL RECTOR ORDENADOR DEL GASTO, en uso de sus facultades legales, en especial las conferidas por el Decreto Nº 4791 de diciembre 19 de 2008, expedido por el Ministerio de Educación Nacional</t>
  </si>
  <si>
    <t>CONSIDERANDO:</t>
  </si>
  <si>
    <t>RESUELVE:</t>
  </si>
  <si>
    <t>COMUNÍQUESE Y CUMPLASE</t>
  </si>
  <si>
    <r>
      <t>1.</t>
    </r>
    <r>
      <rPr>
        <sz val="10"/>
        <color indexed="8"/>
        <rFont val="Times New Roman"/>
        <family val="1"/>
      </rPr>
      <t xml:space="preserve">            </t>
    </r>
    <r>
      <rPr>
        <sz val="10"/>
        <color indexed="8"/>
        <rFont val="Arial"/>
        <family val="2"/>
      </rPr>
      <t>Que de Conformidad con el Artículo 10 y 11 de la Ley 715 de 2001, Las instituciones educativas estatales podrán administrar Fondos de Servicios Educativos. Los Consejos Directivos con los rectores o directores, deben orientar el gasto en la forma que mejor cumpla los propósitos del servicio educativo dentro de las circunstancias propias de cada establecimiento.</t>
    </r>
  </si>
  <si>
    <r>
      <t>2.</t>
    </r>
    <r>
      <rPr>
        <sz val="10"/>
        <color indexed="8"/>
        <rFont val="Times New Roman"/>
        <family val="1"/>
      </rPr>
      <t xml:space="preserve">            </t>
    </r>
    <r>
      <rPr>
        <sz val="10"/>
        <color indexed="8"/>
        <rFont val="Arial"/>
        <family val="2"/>
      </rPr>
      <t>Que el Decreto 4791 de diciembre 19 de 2008 asigna funciones  del Consejo directivo en cuanto al manejo del Fondo de Servicios Educativos.</t>
    </r>
  </si>
  <si>
    <r>
      <t>3.</t>
    </r>
    <r>
      <rPr>
        <sz val="10"/>
        <color indexed="8"/>
        <rFont val="Times New Roman"/>
        <family val="1"/>
      </rPr>
      <t xml:space="preserve">            </t>
    </r>
    <r>
      <rPr>
        <sz val="10"/>
        <color indexed="8"/>
        <rFont val="Arial"/>
        <family val="2"/>
      </rPr>
      <t>Que el Decreto 4791 de diciembre 19 de 2008 en el Parágrafo del Artículo 3º plantea el rector o director rural en coordinación con el Consejo Directivo del establecimiento educativo estatal administra el fondo de servicios educativo de acuerdo con las funciones otorgadas por la Ley 715 de 2001.</t>
    </r>
  </si>
  <si>
    <r>
      <t>4.</t>
    </r>
    <r>
      <rPr>
        <sz val="10"/>
        <color indexed="8"/>
        <rFont val="Times New Roman"/>
        <family val="1"/>
      </rPr>
      <t xml:space="preserve">            </t>
    </r>
    <r>
      <rPr>
        <sz val="10"/>
        <color indexed="8"/>
        <rFont val="Arial"/>
        <family val="2"/>
      </rPr>
      <t>Que en el artículo 8 del Decreto 4807 del 20 de diciembre de 2011, se define la forma de administración de los recursos provenientes de la aplicación de la gratuidad educativa para los estudiantes de educación preescolar, primaria, secundaria y media. De las instituciones educativas estatales.</t>
    </r>
  </si>
  <si>
    <r>
      <t>7.</t>
    </r>
    <r>
      <rPr>
        <sz val="10"/>
        <color indexed="8"/>
        <rFont val="Times New Roman"/>
        <family val="1"/>
      </rPr>
      <t xml:space="preserve">            </t>
    </r>
    <r>
      <rPr>
        <sz val="10"/>
        <color indexed="8"/>
        <rFont val="Arial"/>
        <family val="2"/>
      </rPr>
      <t>Por lo antes expuesto,</t>
    </r>
  </si>
  <si>
    <t>DANE</t>
  </si>
  <si>
    <t>VERIFICADOR EQUILIBRIO PRESUPUESTAL</t>
  </si>
  <si>
    <t>TOTALES</t>
  </si>
  <si>
    <t>FUENTE (01) - RECURSOS PROPIOS</t>
  </si>
  <si>
    <t>FUENTE (02) -             SGP</t>
  </si>
  <si>
    <t>F 01 - NO</t>
  </si>
  <si>
    <t>F 02 - NO</t>
  </si>
  <si>
    <t>F     3-4-5</t>
  </si>
  <si>
    <t>CODIGO DE LA FUENTE</t>
  </si>
  <si>
    <t>EQUIVALENCIA NUMERICA SIFSE</t>
  </si>
  <si>
    <t>DENOMINACION SIFSE</t>
  </si>
  <si>
    <t>CODIGOS</t>
  </si>
  <si>
    <t>DEFINICIONES</t>
  </si>
  <si>
    <t>1. INGRESOS</t>
  </si>
  <si>
    <t>I</t>
  </si>
  <si>
    <t>1.1 INGRESOS CORRIENTES</t>
  </si>
  <si>
    <t>1.1.1</t>
  </si>
  <si>
    <t>INGRESOS OPERACIONALES</t>
  </si>
  <si>
    <t>1.1.1.1</t>
  </si>
  <si>
    <t>ingresos operacionales</t>
  </si>
  <si>
    <t>1.1.1.2</t>
  </si>
  <si>
    <t>Certificados egresados por fuera del sistema educativo oficial</t>
  </si>
  <si>
    <t>1.1.1.3</t>
  </si>
  <si>
    <t>Ingresos por venta de bienes y servicios</t>
  </si>
  <si>
    <t>1.1.1.4</t>
  </si>
  <si>
    <t xml:space="preserve">Derechos académicos y servicios complementarios CLEI </t>
  </si>
  <si>
    <t>1.1.2</t>
  </si>
  <si>
    <t>INGRESOS SGP GRATUIDAD</t>
  </si>
  <si>
    <t>1.1.2.1</t>
  </si>
  <si>
    <t>Transferencias Nacionales SGP Gratuidad</t>
  </si>
  <si>
    <t>Gratuidad</t>
  </si>
  <si>
    <t>1.1.3</t>
  </si>
  <si>
    <t>TRANSFERENCIAS MUNICIPALES DE CALIDAD SGP</t>
  </si>
  <si>
    <t>1.1.3.1</t>
  </si>
  <si>
    <t>Transferencias municipales de calidad SGP</t>
  </si>
  <si>
    <t>Transferencias de municipales de calidad SGP</t>
  </si>
  <si>
    <t>1.1.4</t>
  </si>
  <si>
    <t>OTRAS TRANSFERENCIAS RECURSOS PUBLICOS</t>
  </si>
  <si>
    <t>1.1.4.1</t>
  </si>
  <si>
    <t>Para Proyectos por presupuesto participativo</t>
  </si>
  <si>
    <t>otras transferencia recursos publicos</t>
  </si>
  <si>
    <t>1.1.4.2</t>
  </si>
  <si>
    <t>Para programas de Fortalecimiento Institucional</t>
  </si>
  <si>
    <t>1.1.4.3</t>
  </si>
  <si>
    <t>Otras transferencias municipales</t>
  </si>
  <si>
    <t>1.1.4.4</t>
  </si>
  <si>
    <t>Otras transferencias nacionales</t>
  </si>
  <si>
    <t>1.1.5</t>
  </si>
  <si>
    <t>COBROS CICLO COMPLEMENTARIOS ESCUELAS NORMALES</t>
  </si>
  <si>
    <t>1.1.5.1</t>
  </si>
  <si>
    <t>Cobros ciclo complementario escuelas normales superiores</t>
  </si>
  <si>
    <t>Cobros ciclo complementario escuelas normales</t>
  </si>
  <si>
    <t>1.2 RECURSOS DE CAPITAL</t>
  </si>
  <si>
    <t>1.2.1</t>
  </si>
  <si>
    <t>1.2.1.1</t>
  </si>
  <si>
    <t>recursos de capital</t>
  </si>
  <si>
    <t>1.2.1.2</t>
  </si>
  <si>
    <t>Otros Recursos del Balance</t>
  </si>
  <si>
    <t>1.2.1.2.1</t>
  </si>
  <si>
    <t>Otros Recursos del Balance recursos propios</t>
  </si>
  <si>
    <t>1.2.1.2.2</t>
  </si>
  <si>
    <t>Otros Recursos del Balance SGP</t>
  </si>
  <si>
    <t>1.2.1.2.3</t>
  </si>
  <si>
    <t>Otros Recursos del Balance transferencias municipales</t>
  </si>
  <si>
    <t>1.2.1.2.4</t>
  </si>
  <si>
    <t>Otros Recursos del Balance presupuesto participativo</t>
  </si>
  <si>
    <t>1.2.1.2.5</t>
  </si>
  <si>
    <t>Otros Recursos del Balance donaciones</t>
  </si>
  <si>
    <t>1.2.2</t>
  </si>
  <si>
    <t>Otros Recursos de Capital</t>
  </si>
  <si>
    <t>1.2.2.1</t>
  </si>
  <si>
    <t>1.2.3</t>
  </si>
  <si>
    <t>1.2.3.1</t>
  </si>
  <si>
    <t>Rendimientos de operaciones financieras con recursos propios</t>
  </si>
  <si>
    <t>1.2.3.2</t>
  </si>
  <si>
    <t>2. GASTOS</t>
  </si>
  <si>
    <t>GASTOS DE FUNCIONAMIENTO</t>
  </si>
  <si>
    <t>2.1.1</t>
  </si>
  <si>
    <t>2.1.1.1</t>
  </si>
  <si>
    <t>CONTRATACION DE SERVICIOS TECNICOS PROFESIONALES</t>
  </si>
  <si>
    <t>contratacion de servicios tecnicos profesionales</t>
  </si>
  <si>
    <t>Horas cátedra para ciclo complementario en Escuelas Normales Superiores</t>
  </si>
  <si>
    <t>2.1.2</t>
  </si>
  <si>
    <t>G</t>
  </si>
  <si>
    <t>2.1.2.1</t>
  </si>
  <si>
    <t>ADQUISICIÓN DE BIENES</t>
  </si>
  <si>
    <t>Compra de Equipos</t>
  </si>
  <si>
    <t>adquisicion de bienes</t>
  </si>
  <si>
    <t>2.1.2.2</t>
  </si>
  <si>
    <t>ADQUISICIÓN DE SERVICIOS</t>
  </si>
  <si>
    <t>2.1.2.2.1</t>
  </si>
  <si>
    <t>ARRENDAMIENTO DE BIENES</t>
  </si>
  <si>
    <t>Arrendamiento de bienes muebles</t>
  </si>
  <si>
    <t>arrendamiento de bienes</t>
  </si>
  <si>
    <t>Arrendamiento de bienes inmuebles</t>
  </si>
  <si>
    <t>2.1.2.2.2</t>
  </si>
  <si>
    <t>Servicio de Acueducto, alcantarillado y Aseo</t>
  </si>
  <si>
    <t>acueducto, alcantarillado y aseo</t>
  </si>
  <si>
    <t>servicio de Energía</t>
  </si>
  <si>
    <t>energía</t>
  </si>
  <si>
    <t>Servicio de Teléfono</t>
  </si>
  <si>
    <t>teléfono</t>
  </si>
  <si>
    <t>Servicio de Internet</t>
  </si>
  <si>
    <t>internet</t>
  </si>
  <si>
    <t>Otros Servicios Públicos</t>
  </si>
  <si>
    <t>2.1.2.2.3</t>
  </si>
  <si>
    <t>PRIMAS Y SEGUROS</t>
  </si>
  <si>
    <t>seguros</t>
  </si>
  <si>
    <t>2.1.2.2.4</t>
  </si>
  <si>
    <t>IMPRESOS Y PUBLICACIONES</t>
  </si>
  <si>
    <t>2.1.2.2.5</t>
  </si>
  <si>
    <t>GASTOS DE VIAJE (Dto 4791/08 Art. 11 numeral 9 Art 13 numeral 2)</t>
  </si>
  <si>
    <t>Gastos de Viaje (Dto 4791/08 Art. 11 numeral 9 Art 13 numeral 2)</t>
  </si>
  <si>
    <t>otros gastos generales</t>
  </si>
  <si>
    <t>2.1.2.2.6</t>
  </si>
  <si>
    <t>OTROS GASTOS GENERALES EN ADQUISICION DE SERVICIOS</t>
  </si>
  <si>
    <t>Comisión Bancaria</t>
  </si>
  <si>
    <t>Gastos legales</t>
  </si>
  <si>
    <t>Comunicaciones y Transporte</t>
  </si>
  <si>
    <t>2.1.2.3</t>
  </si>
  <si>
    <t>IMPUESTOS Y TASAS</t>
  </si>
  <si>
    <t>Impuestos de vehículos</t>
  </si>
  <si>
    <t>GASTOS DE INVERSION</t>
  </si>
  <si>
    <t>2.2.1</t>
  </si>
  <si>
    <t>PROYECTOS DE FORTALECIMIENTO INSTITUCIONAL</t>
  </si>
  <si>
    <t>Transporte Escolar</t>
  </si>
  <si>
    <t>Sostenimiento de semovientes y proyectos  pedagógicos productivos</t>
  </si>
  <si>
    <t>Actividades pedagógicas</t>
  </si>
  <si>
    <t>Acciones de mejoramientode la gestión escolar y académica</t>
  </si>
  <si>
    <t>Acciones de mejoramiento a la gestión escolar y académica</t>
  </si>
  <si>
    <t>Dotacion institucional de material y medios pedagogicos para el aprendizaje</t>
  </si>
  <si>
    <t>Alimentación para jornada extendida</t>
  </si>
  <si>
    <t>2.2.2</t>
  </si>
  <si>
    <t>PROYECTOS DE INFRAESTRUCTURA EDUCATIVA</t>
  </si>
  <si>
    <t>Construcción, ampliación y adecuación de infraestructura educativa</t>
  </si>
  <si>
    <t>Dotacion institucional de infraestructura educativa</t>
  </si>
  <si>
    <t>Mantenimiento de infraestructura educativa</t>
  </si>
  <si>
    <t>Actividades, cientificas, deportivas y culturales para los educandos</t>
  </si>
  <si>
    <t>Construcción, ampliación y adecuación de infraestructura</t>
  </si>
  <si>
    <t>Dotacion institucional de material y medios pedagogicos</t>
  </si>
  <si>
    <t>Horas cátedra ciclo complementario en Escuelas Normales</t>
  </si>
  <si>
    <t>Rendimientos de Transferencias Nacionales SGP Gratuidad</t>
  </si>
  <si>
    <t>Rendimientos  de Transferencias Nacionales SGP Gratuidad</t>
  </si>
  <si>
    <t>Ingresos por Contrato de Arrendamiento</t>
  </si>
  <si>
    <t>RP</t>
  </si>
  <si>
    <t>SGP</t>
  </si>
  <si>
    <t>PLAN DE ACCION VIGENCIA FISCAL 2017</t>
  </si>
  <si>
    <t>VIGENCIA AÑO 2017</t>
  </si>
  <si>
    <t>Rector(a) Establecimiento</t>
  </si>
  <si>
    <t>Rector(a)</t>
  </si>
  <si>
    <t>2. Que el Decreto 4791 de diciembre 19 de 2008 asigna funciones  del Consejo directivo en cuanto al manejo del Fondo de Servicios Educativos.</t>
  </si>
  <si>
    <t>3. Que el Decreto 4791 de diciembre 19 de 2008 en el Parágrafo del Artículo 3º plantea el rector o director rural en coordinación con el Consejo Directivo del establecimiento educativo estatal administra el fondo de servicios educativo de acuerdo con las funciones otorgadas por la Ley 715 de 2001.</t>
  </si>
  <si>
    <t>1. Que de Conformidad con el Artículo 10 y 11 de la Ley 715 de 2001, Las instituciones educativas estatales podrán administrar Fondos de Servicios Educativos. Los Consejos Directivos con los rectores o directores, deben orientar el gasto en la forma que mejor cumpla los propósitos del servicio educativo dentro de las circunstancias propias de cada establecimiento.</t>
  </si>
  <si>
    <t>4. Que en el artículo 8 del Decreto 4807 del 20 de diciembre de 2011, se define la forma de administración de los recursos provenientes de la aplicación de la gratuidad educativa para los estudiantes de educación preescolar, primaria, secundaria y media. De las instituciones educativas estatales.</t>
  </si>
  <si>
    <t>CAMPO DE APLICACIÓN</t>
  </si>
  <si>
    <t>DEFINICIONES DE INGRESOS</t>
  </si>
  <si>
    <t>Ingresos operacionales. Son ingresos operacionales las rentas o fuentes de ingresos públicos o privados de que dispone o puede disponer regularmente y sin intermitencia el Fondo de Servicios Educativos del Establecimiento, los cuales se obtienen por la utilización de los recursos de la Institución en la prestación del servicio educativo (docencia, extensión e investigación) o por la explotación de bienes o servicios del establecimiento.</t>
  </si>
  <si>
    <t>Transferencias de recursos públicos. Son recursos financieros que las entidades públicas de cualquier orden y sin contraprestación alguna deciden girar directamente al Fondo de Servicios Educativos.</t>
  </si>
  <si>
    <t>Recursos de capital. Son aquellas rentas que se obtienen eventualmente por concepto de recursos del balance, rendimientos financieros, donaciones en efectivo u otros que deben ser administrados a través del Fondo de Servicios Educativos.</t>
  </si>
  <si>
    <t>Parágrafo 1. Los ingresos operacionales del Fondo de Servicios Educativo no pueden presupuestar recursos por concepto de créditos o préstamos.</t>
  </si>
  <si>
    <t>Parágrafo 2.  Los recursos financieros que se obtengan por el pago de derechos académicos del ciclo complementario en las escuelas normales superiores deben ser incorporados en el presupuesto del  Fondo de Servicios Educativo como una sección presupuestal  independiente.</t>
  </si>
  <si>
    <t>GASTOS</t>
  </si>
  <si>
    <t>PRESENTACIÓN DE INFORMES</t>
  </si>
  <si>
    <t xml:space="preserve">ARTICULO SEXTO. Los rectores y directores de los establecimientos educativos, remitirán a la Secretaría de Educación (Equipo Financiero y Fondos de Servicios Educativos), informes mensuales acumulados de la ejecución presupuestal de ingresos y gastos de acuerdo con los informes de ejecución utilizados por la Unidad de Presupuesto del Municipio de Medellín adjuntando las respectivas resoluciones rectorales de modificación autorizadas por el Consejo Directivo. </t>
  </si>
  <si>
    <t>Los proyectos ejecutados con recursos transferidos por la Secretaría de Educación, deberán conservar la misma denominación con la que figura en el presupuesto de esta Secretaría</t>
  </si>
  <si>
    <t>PROGRAMACIÓN DE GASTOS</t>
  </si>
  <si>
    <t>ARTÍCULO OCTAVO. El presupuesto de gastos o apropiaciones deberá atender a las erogaciones que requieran la Institución o centro educativo para su normal funcionamiento y para las inversiones que el Proyecto Educativo Institucional demande.</t>
  </si>
  <si>
    <t>ARTICULO DECIMO, Los rectores o directores comunicarán a los Consejos Directivos los criterios que se deben tener en cuenta para la elaboración del presupuesto de la institución o centro educativo.</t>
  </si>
  <si>
    <t>EJECUCIÓN DE GASTOS</t>
  </si>
  <si>
    <t>ARTÍCULO DÉCIMO PRIMERO. Todos los actos administrativos o compromisos que afecten las apropiaciones presupuéstales de los Fondos de Servicios Educativos, deberán contar con certificado de disponibilidad previo que garantice la existencia de apropiación suficiente para atender dicha obligación.</t>
  </si>
  <si>
    <t>ARTÍCULO DÉCIMO SEGUNDO. No se podrán ordenar gastos o pagos por encima del flujo de caja o que no cuenten con disponibilidad presupuestal de recursos en tesorería.</t>
  </si>
  <si>
    <t>ARTÍCULO DÉCIMO TERCERO. El presupuesto de gastos o apropiaciones contendrá la totalidad de los gastos, las apropiaciones o erogaciones que requiere el establecimiento educativo para su normal funcionamiento y para las inversiones que el Proyecto Educativo Institucional demande diferente a los gastos de personal. Debe guardar estricto equilibrio con el presupuesto de ingresos.</t>
  </si>
  <si>
    <t>ARTÍCULO DÉCIMO CUARTO. Con fundamento en el articulo 10 del  decreto  4791 de 19 de diciembre de 2008, la ejecución del presupuesto del Fondo de Servicios Educativos debe realizarse con sujeción a lo determinado en la Ley 715 de 2001, y las disposiciones territoriales expedidas sobre la materia.</t>
  </si>
  <si>
    <t>Las partidas aprobadas deben entenderse como autorizaciones máximas de gasto.</t>
  </si>
  <si>
    <t>Parágrafo primero: Las transferencias o giros que las entidades territoriales efectúen al Fondos de Servicios Educativos no pueden ser comprometidos por el rector o director hasta tanto no se reciban los recursos en las cuentas del respectivo Fondo,</t>
  </si>
  <si>
    <t>Parágrafo segundo: Los ingresos obtenidos con destinación específica deben utilizarse únicamente para los fines que fueron aprobados por quienes asignaron el recurso.</t>
  </si>
  <si>
    <t>Parágrafo tercero: En la administración del presupuesto de gastos deben observarse las normas vigentes en materia de austeridad.</t>
  </si>
  <si>
    <t>1. Contratación de los servicios de transporte escolar de la población matriculada entre transición y undécimo grado, cuando se requiera, de acuerdo con la reglamentación expedida por el Ministerio de Transporte.</t>
  </si>
  <si>
    <t>2. Desarrollo de las jornadas extendidas y complementarias para la población matriculada entre transición y undécimo grado, incluyendo alimentación, transporte y materiales.</t>
  </si>
  <si>
    <t>3. Costos asociados al trámite para la obtención del título de bachiller.</t>
  </si>
  <si>
    <t>4. Costos asociados a la elaboración de certificaciones de estudio solicitadas por los estudiantes, boletines, agenda y manual de convivencia, carné escolar.</t>
  </si>
  <si>
    <t>1. Dotaciones  pedagógicas del  establecimiento  educativo tales como mobiliario, textos, libros,</t>
  </si>
  <si>
    <t>Materiales didácticos y audiovisuales, licencias de productos informáticos y adquisición de derechos de propiedad intelectual.</t>
  </si>
  <si>
    <t>2. Mantenimiento, conservación, reparación, mejoramiento y adecuación de los bienes muebles e inmuebles del establecimiento educativo, y  adquisición de repuestos y accesorios.  Las obras que impliquen modificación de la infraestructura del establecimiento educativo estatal deben contar con estudio técnico y aprobación previa de la entidad territorial certificada respectiva.</t>
  </si>
  <si>
    <t>3. Adquisición de los bienes de consumo duradero que deban inventariarse y estén destinados a la producción  de otros  bienes y  servicios, como muebles, herramientas y enseres, equipo de oficina, de labranza, cafetería, mecánico y automotor.</t>
  </si>
  <si>
    <t>4. Adquisición de bienes de consumo final que no son objeto de devolución, como papel y útiles de  escritorio, elementos de aseo, cafetería, medicinas y materiales desechables de laboratorio, gas, carbón, o cualquier otro combustible necesario para el establecimiento educativo.</t>
  </si>
  <si>
    <t>5. Arrendamiento   de  bienes  muebles e  inmuebles  necesarios  para  el   funcionamiento  del establecimiento educativo.</t>
  </si>
  <si>
    <t>6. Adquisición de impresos y publicaciones.</t>
  </si>
  <si>
    <t>7. Pago de servicios públicos domiciliarios, telefonía móvil e Internet, en las condiciones fijadas por la entidad territorial.</t>
  </si>
  <si>
    <t>8. Pago de primas por seguros que se adquieran para amparar los  bienes  del  establecimiento educativo cuando no estén amparadas por la entidad territorial certificada respectiva, así  como las primas por la expedición de las pólizas de manejo que sean obligatorias.</t>
  </si>
  <si>
    <t>9. Gastos de viaje de los educandos tales como transporte, hospedaje y  manutención, cuando</t>
  </si>
  <si>
    <t>sean  aprobados  por  el  consejo  directivo  de conformidad  con el  reglamento  interno  de  la institución.   Los costos que deban  asumirse  por  tal  concepto podrán  incluir  los  gastos  del docente acompañante, siempre y cuando la comisión otorgada por la entidad territorial no haya generado el pago de viáticos.</t>
  </si>
  <si>
    <t>10. Sufragar los costos destinados al sostenimiento de  semovientes y  proyectos  pedagógicos productivos.</t>
  </si>
  <si>
    <t>11. Contratación de servicios técnicos y  profesionales  prestados para una gestión  específica y temporal en desarrollo de actividades diferentes a las educativas, cuando no sean atendidas por  personal de planta.   Estos  contratos requerirán  la autorización del consejo  directivo  del establecimiento educativo y se rigen por las normas y principios de la contratación estatal.   En ningún caso podrán celebrarse contratos de trabajo, ni estipularse obligaciones propias de  las relaciones laborales tales  como  subordinación, cumplimiento  de  jornada  laboral o  pago  de salarios. En todo caso, los recursos del Fondo de Servicios Educativos no podrán destinarse al pago de acreencias laborales de ningún orden.</t>
  </si>
  <si>
    <t>12. Realización  de  actividades   pedagógicas,   científicas,  deportivas  y  culturales  para   los educandos, en las cuantías autorizadas por el consejo directivo.</t>
  </si>
  <si>
    <t>13. Inscripción  y   participación de   los  educandos  en  competencias    deportivas,  culturales, pedagógicas y científicas  de orden  local, regional, nacional o internacional, previa  aprobación del consejo directivo.</t>
  </si>
  <si>
    <t>14. Acciones de mejoramiento de la gestión escolar y académica enmarcada en los planes de mejoramiento institucional.</t>
  </si>
  <si>
    <t>1. Otorgar donaciones y subsidios con cargo a los recursos  del Fondo de Servicios Educativos.</t>
  </si>
  <si>
    <t>3. Contratar servicios de aseo y vigilancia del establecimiento educativo</t>
  </si>
  <si>
    <t>1. Financiar alimentación escolar, a excepción de la alimentación para el desarrollo de las jornadas extendidas y complementarias señalada en el artículo anterior del presente decreto.</t>
  </si>
  <si>
    <t>2. Financiar cursos preparatorios del examen del ICFES, entre otros que defina el Ministerio de Educación Nacional.</t>
  </si>
  <si>
    <t>3. Financiar la capacitación de funcionarios.</t>
  </si>
  <si>
    <t>4. Financiar el pago de gastos suntuarios.</t>
  </si>
  <si>
    <t>Parágrafo segundo: OBLIGACIONES DE LOS RECTORES.</t>
  </si>
  <si>
    <t>Los rectores y directores de las instituciones educativas estatales deben:</t>
  </si>
  <si>
    <t>a) Velar porque no se realice ningún cobro por derechos académicos o servicios complementarios a los estudiantes matriculados en la institución educativa estatal entre transición y undécimo grado, en ningún momento del año, de acuerdo con las normas contenidas en el presente Decreto.</t>
  </si>
  <si>
    <t>b) Ejecutar los recursos de gratuidad, de acuerdo con las condiciones y lineamientos establecidos por el  Decreto 4807 de diciembre de 2011, la Ley 715 de 2001, el Decreto 4791 de 2008 y las normas de contratación pública vigentes.</t>
  </si>
  <si>
    <t>c) Reportar trimestralmente la ejecución de los recursos de gratuidad a la secretaría de educación de la entidad municipal, si la institución educativa es de un municipio certificado; o a la alcaldía municipal y a la secretaria de educación departamental si la institución educativa es de un municipio no certificado, de acuerdo con los lineamientos y procedimientos que defina el Ministerio de Educación Nacional.</t>
  </si>
  <si>
    <t>Cuando se requiera efectuar algún gasto  cuyo rubro no tenga apropiación suficiente, de  existir disponibilidad presupuestal se efectuarán los traslados presupuestales a que haya lugar, previa autorización del consejo directivo, sin afectar recursos de destinación específica.</t>
  </si>
  <si>
    <t>ARTÍCULO DÉCIMO NOVENO. Todos los traslados, adiciones o disminuciones al presupuesto General de la Institución, se realizarán mediante Acuerdo del Consejo Directivo siempre que se atienda a las limitaciones consagradas en la Ley para tales efectos.</t>
  </si>
  <si>
    <t>Para adicionar al presupuesto en cualquier cuantía, se deberá tener autorización de la Secretaria de Educación Municipal.</t>
  </si>
  <si>
    <t>Si la cuantía es inferior a los veinte (20) salarios mínimos legales mensuales vigentes se deben seguir los procedimientos  establecidos en el  reglamento expedido por el consejo directivo,  de conformidad con lo dispuesto en el artículo 13 de la Ley 715 de 2001, y en todo caso siguiendo los principios  de  transparencia, economía, publicidad, y responsabilidad, de  conformidad  con  los  postulados de la función administrativa.</t>
  </si>
  <si>
    <t>Si se adquieren obligaciones pecuniarias en virtud de tales contratos, éstas deben ser de tal clase que se puedan cumplir dentro de las reglas propias de los gastos del Fondo.</t>
  </si>
  <si>
    <t xml:space="preserve">1. Antes  del  inicio  de  cada  vigencia  fiscal,  analizar,  introducir  ajustes  y  aprobar mediante acuerdo y el presupuesto de ingresos y gastos del proyecto presentado por el rector  o  director rural. </t>
  </si>
  <si>
    <t>2. Adoptar el reglamento para el manejo de la tesorería, el cual por lo menos determinará la forma de realización de los recaudos y de los pagos, según la normatividad existente en la entidad territorial certificada, así como el seguimiento y control permanente al flujo de caja y los responsables en la autorización de los pagos.</t>
  </si>
  <si>
    <t>3. Aprobar las adiciones al presupuesto vigente así como los traslados presupuestales que afecten el mismo.</t>
  </si>
  <si>
    <t>4. Verificar la existencia y presentación de los estados contables por parte del rector  o  director rural, elaborados de acuerdo con las  normas  contables  vigentes  expedidas  por  el  Contador General de la Nación, con la periodicidad señalada por los organismos de control.</t>
  </si>
  <si>
    <t>5. Determinar los actos o contratos que requieran su autorización expresa.</t>
  </si>
  <si>
    <t>7. Aprobar la contratación de los  servicios  que  requiera el  establecimiento  educativo  y  que faciliten su funcionamiento de conformidad con la ley.</t>
  </si>
  <si>
    <t>8. Autorizar al rector  o  director  rural  para la  utilización  por  parte de terceros  de  los  bienes muebles o inmuebles dispuestos para el uso del establecimiento educativo, bien sea gratuita  u onerosamente, previa verificación del  procedimiento establecido por dicho órgano  escolar  de conformidad con lo dispuesto en el decreto 1860 de 1994.</t>
  </si>
  <si>
    <t>9. Aprobar la utilización de recursos del Fondo de Servicios  Educativos para  la  realización  de eventos pedagógicos, científicos, culturales, deportivos, o la participación de los educandos  en representación del establecimiento educativo y fijar la cuantía que se destine para el efecto.</t>
  </si>
  <si>
    <t>10. Verificar el cumplimiento de la publicación en lugar visible y de fácil acceso del informe de ejecución de los recursos del Fondo de Servicios Educativos.</t>
  </si>
  <si>
    <t>1. Elaborar el proyecto anual de  presupuesto del Fondo de Servicios Educativos  y  presentarlo para aprobación al consejo directivo.</t>
  </si>
  <si>
    <t>2. Elaborar el flujo de caja anual del Fondo de Servicios Educativos estimado mes a mes, hacer los   ajustes   correspondientes   y    presentar   los   informes  de  ejecución   por    lo    menos trimestralmente al Consejo Directivo.</t>
  </si>
  <si>
    <t>3. Elaborar con la justificación correspondiente los proyectos de adición presupuestal y  los  de traslados presupuestales, para aprobación del consejo directivo.</t>
  </si>
  <si>
    <t>4. Celebrar los contratos, suscribir los actos administrativos y ordenar los gastos con cargo a los recursos del Fondo de Servicios Educativos, de acuerdo con el flujo de caja y el plan operativo  de  la  respectiva  vigencia  fiscal, previa  disponibilidad  presupuestal y  de tesorería.</t>
  </si>
  <si>
    <t>5. Presentar mensualmente el  informe  de  ejecución de  los recursos  del Fondo  de  Servicios Educativos.</t>
  </si>
  <si>
    <t>6. Realizar  los  reportes  de  información  financiera,  económica,  social y ambiental,  con  los requisitos y en los plazos establecidos por los organismos de control y la  Contaduría  General  de la Nación, y efectuar la rendición de cuentas con la periodicidad establecida en las normas.</t>
  </si>
  <si>
    <t>7. Suscribir junto con el contador los estados contables y la información financiera requerida y entregada en los formatos y fechas fijadas para tal fin.</t>
  </si>
  <si>
    <t>8. Presentar al final de cada vigencia fiscal a las autoridades educativas de la respectiva entidad territorial certificada, el informe de ejecución presupuestal incluyendo el excedente de recursos no comprometidos si los hubiere, sin perjuicio de que  la  entidad  pueda  solicitarlo  en periodicidad diferente.</t>
  </si>
  <si>
    <t>ARTÍCULO VIGESIMO TERCERO. No se podrán realizar actos sociales con cargo al Fondo de Servicios Educativos (Decreto 21737 del 21 de agosto de 1998).</t>
  </si>
  <si>
    <t>ARTÍCULO VIGESIMO CUARTO. MODIFICACIONES PRESUPUESTALES.  Cualquier movimiento presupuestal será sujeto de aprobación del Consejo Directivo, y se realizará por Acuerdo.</t>
  </si>
  <si>
    <t>ARTÍCULO VIGÉSIMO QUINTO. Se autoriza al Rector a celebrar actos o contratos dentro de la menor cuantía, ajustándose a los siguientes parámetros:</t>
  </si>
  <si>
    <t>Adquisición de bienes y servicios de características técnicas uniformes y de común utilización, por las siguientes cuantías igual o inferior a los 20 smmlv, debe tener en cuenta el siguiente procedimiento:</t>
  </si>
  <si>
    <t>Parágrafo: Para la prestación de  servicios profesionales y de apoyo a la gestión o para la ejecución de trabajos artísticos que sólo puedan encomendarse a determinadas personas naturales, como es el caso de la contratación de contadores públicos corresponde a la modalidad de contratación directa, para lo cual se procede así:</t>
  </si>
  <si>
    <t>ARTÍCULO VIGÉSIMO SEXTO. Los fondos de servicios educativos de los establecimientos educativos de la ciudad de Medellín, no podrán comprometer recursos de vigencias futuras.</t>
  </si>
  <si>
    <t>ARTÍCULO VIGÉSIMO SEPTIMO. El presente Acuerdo rige a partir de la fecha de su publicación.</t>
  </si>
  <si>
    <t>ARTICULO DECIMO QUINTO. UTILIZACIÓN DE LOS RECURSOS. Los recursos sólo pueden utilizarse en los siguientes conceptos, siempre que guarden estricta relación con el Proyecto Educativo Institucional, de acuerdo del decreto 4807 de diciembre de 2011 artículo 9, 10 11:</t>
  </si>
  <si>
    <t>UTILIZACIÓN DE LOS RECURSOS. Se adicionan los siguientes numerales al artículo 11 del decreto 4791 de 2008, relacionado con la utilización de los recursos de los Fondos de Servicios Educativos de las instituciones educativas estatales:</t>
  </si>
  <si>
    <t>Parágrafo primero: La destinación de los recursos para gratuidad educativa deberá realizarse teniendo en cuenta las políticas, programas y proyectos en materia educativa contemplados en el plan de desarrollo de la respectiva entidad territorial y en coordinación con ésta.</t>
  </si>
  <si>
    <t>Parágrafo segundo:  Las  adquisiciones  a  que  hacen referencia  los  numerales 1, 3, 4 y 5  se harán  con sujeción al programa general de compras debidamente aprobado por el consejo directivo y  de conformidad con las normas que rigen la materia.</t>
  </si>
  <si>
    <t>ARTICULO DECIMO SEXTO. PROHIBICIONES  EN  LA  EJECUCION  DEL  GASTO.  El ordenador del gasto del Fondo de Servicios Educativos no puede:</t>
  </si>
  <si>
    <t>Parágrafo primero: OTRAS – PROHIBICIONES  DE USO DE LOS RECURSOS. Se adicionan los siguientes numerales al artículo 13 del Decreto 4791 de 2008, relacionado con las prohibiciones en la ejecución de los recursos de los Fondos de Servicios Educativos:</t>
  </si>
  <si>
    <t xml:space="preserve"> En consonancia con las competencias que se señalan en las leyes 115 de 1994 y 715 de 2001, se establecen las siguientes disposiciones:</t>
  </si>
  <si>
    <t>ARTICULO  DECIMO  SEPTIMO.   FLUJO  DE  CAJA.  Es el  instrumento mediante el cual  se define mes a mes los recaudos y los gastos que se pueden pagar, clasificados de  acuerdo con el presupuesto y con los requerimientos del plan operativo.</t>
  </si>
  <si>
    <t>ARTÍCULO DÉCIMO OCTAVO. ADICIONES Y TRASLADOS PRESUPUESTALES. Todo nuevo ingreso que se perciba  y  que  no  esté  previsto  en  el  presupuesto  del  Fondo  de  Servicios Educativos, será objeto de una  adición  presupuestal mediante  acuerdo del Consejo Directivo, previa aprobación de la entidad territorial,  de  conformidad  con el reglamento que ésta expida para tal efecto. En este acuerdo se deberá especificar el origen de los recursos y la distribución del nuevo ingreso en el presupuesto de gastos o apropiación.</t>
  </si>
  <si>
    <t>Parágrafo.  Cuando  un  particular  destine   bienes  o  servicios   para  provecho directo  de  la comunidad educativa,  debe realizarse un contrato entre  éste y el rector o director  rural, previa autorización del consejo directivo, en el cual se señale la destinación del bien y la transferencia o no de la propiedad.  Este contrato se regirá por las normas del Código Civil.</t>
  </si>
  <si>
    <t>ARTÍCULO VIGESIMO PRIMERO. FUNCIONES DEL CONSEJO DIRECTIVO. En relación con el Fondo de Servicios Educativos el consejo directivo cumple las siguientes funciones:</t>
  </si>
  <si>
    <t>ARTÍCULO VIGESIMO SEGUNDO. RESPONSABILIDADES DE LOS RECTORES O DIRECTORES RURALES. En relación con el Fondo de Servicios Educativos los rectores o directores rurales son responsables de:</t>
  </si>
  <si>
    <t xml:space="preserve">ü  Necesidad </t>
  </si>
  <si>
    <t>ü  Publicación  de la convocatoria en un lugar de la sede de fácil acceso al público y/o página web</t>
  </si>
  <si>
    <t>ü  Recepción de propuestas por parte del rector o rectora</t>
  </si>
  <si>
    <t>ü  Adjudicación a la oferta  de acuerdo al menor precio,  por parte del rector o rectora  o en su defecto el equipo de compras, siempre y cuando cumpla con las especificaciones técnicas requeridas,  la calidad y cumplimiento de requisitos.</t>
  </si>
  <si>
    <t>ü  Celebración de contrato y/o compra por parte del rector o rectora  o en su defecto el equipo de compras</t>
  </si>
  <si>
    <t>ü  Necesidad ante el Consejo Directivo y aprobación de la contratación</t>
  </si>
  <si>
    <t xml:space="preserve">ü  Adjudicación del contrato a la oferta ajustado a las condiciones del mercado </t>
  </si>
  <si>
    <t>ARTICULO VIGESIMO. REGIMEN DE CONTRATACIÒN. La  celebración  de contratos a  que haya  lugar  con  recursos  del  Fondo  de  Servicios  Educativos,  debe realizarse  con  estricta sujeción a lo dispuesto en el estatuto  contractual de la  administración pública, cuando supere la cuantía de veinte (20) salarios mínimos legales mensuales vigentes.</t>
  </si>
  <si>
    <t>2. Reconocer o financiar gastos inherentes a la administración de personal, tales como viáticos, pasajes, gastos  de viaje, desplazamiento  y  demás, independientemente  de  la denominación que se le dé, sin perjuicio de lo dispuesto en el numeral 9° del artículo 11 del decreto 4791 de 2008.</t>
  </si>
  <si>
    <t>OSCAR EMILIO MURILLO PEREA</t>
  </si>
  <si>
    <r>
      <rPr>
        <b/>
        <sz val="11"/>
        <rFont val="Cambria"/>
        <family val="1"/>
      </rPr>
      <t>ARTICULO PRIMERO.</t>
    </r>
    <r>
      <rPr>
        <sz val="11"/>
        <rFont val="Cambria"/>
        <family val="1"/>
      </rPr>
      <t xml:space="preserve"> Las disposiciones Generales del presente Acuerdo, son complementarias de la Ley 115 de 1994 y sus decretos reglamentarios  1857 de 1994, Ley 715 de 2001, Ley 1474 de 2011, Decreto 019 de 2012 y excepcionalmente el Decreto 4791 de diciembre 19 de 2008, ley 1150 de 2007,  deben aplicarse en armonía con éstas.</t>
    </r>
  </si>
  <si>
    <r>
      <t xml:space="preserve">ARTICULO TERCERO. </t>
    </r>
    <r>
      <rPr>
        <sz val="11"/>
        <rFont val="Cambria"/>
        <family val="1"/>
      </rPr>
      <t>“Los fondos de servicios educativos son cuentas contables creadas por la ley como un mecanismo de gestión presupuestal y de ejecución de los recursos de los establecimientos educativos estatales para la adecuada administración de sus ingresos y para atender sus gastos de funcionamiento e inversión distintos a los de personal” decreto 4791 de diciembre 19 de 2008 arts. 2 y 17.</t>
    </r>
  </si>
  <si>
    <r>
      <t xml:space="preserve">ARTICULO CUARTO.” </t>
    </r>
    <r>
      <rPr>
        <sz val="11"/>
        <rFont val="Cambria"/>
        <family val="1"/>
      </rPr>
      <t>El rector es el ordenador del gasto del Fondo de de Servicios Educativos y su ejercicio no implica representación legal decreto 4791 de diciembre 19 de 2008 art. 4.</t>
    </r>
  </si>
  <si>
    <r>
      <t>6</t>
    </r>
    <r>
      <rPr>
        <sz val="11"/>
        <color indexed="10"/>
        <rFont val="Cambria"/>
        <family val="1"/>
      </rPr>
      <t xml:space="preserve">. </t>
    </r>
    <r>
      <rPr>
        <sz val="11"/>
        <rFont val="Cambria"/>
        <family val="1"/>
      </rPr>
      <t>Reglamentar mediante  acuerdo  los  procedimientos,  formalidades  y  garantías  para  toda contratación que no supere los veinte (20) salarios mínimos legales mensuales vigentes. (smlmv).</t>
    </r>
  </si>
  <si>
    <t>IMPRESOS Y COMUNICACIONES</t>
  </si>
  <si>
    <t>HONORARIOS  PROFESIONALES Y SERVICIOS TECNICOS</t>
  </si>
  <si>
    <t>PERIODO INFORMADO</t>
  </si>
  <si>
    <t>DESCRIPCION DEL BIEN O SERVICIO ADQUIRIDO</t>
  </si>
  <si>
    <t>CANTIDAD DE BIENES ADQUIRIDOS</t>
  </si>
  <si>
    <t>RUBRO PRESUPUESTAL EJECUTADO</t>
  </si>
  <si>
    <t>FECHA DE ADQUISICION BIENES O SERVICIOS</t>
  </si>
  <si>
    <t>Remuneracion Servicios Tecnicos</t>
  </si>
  <si>
    <t>ACTUALIZACION SOFWARE ACADEMICO</t>
  </si>
  <si>
    <t>UNIDAD</t>
  </si>
  <si>
    <t>Remuneracion de Servicios Tecnicos</t>
  </si>
  <si>
    <t>Mantener actualizado el sofware academico y equipos de Computo para el normal desarrollo de las actividades Academicas</t>
  </si>
  <si>
    <t>FUMIGACION</t>
  </si>
  <si>
    <t>Mantener en optimas condiciones las instalaciones Educativas para que favorezcan y brinden comodidad a todos los miembros de la comunidad educativa</t>
  </si>
  <si>
    <t>Marzo - Diciembre</t>
  </si>
  <si>
    <t>Prestacion de servicos Profesionales</t>
  </si>
  <si>
    <t>Honorarios Primer Trimestre</t>
  </si>
  <si>
    <t>Administracion</t>
  </si>
  <si>
    <t>Honorarios Segundo Trimestre</t>
  </si>
  <si>
    <t>Honorarios Tercer  Trimestre</t>
  </si>
  <si>
    <t>Honorarios Cuarto Trimestre</t>
  </si>
  <si>
    <t>LIMPIEZA DE ZONAS VERDES Y TECHOS</t>
  </si>
  <si>
    <t>MANTENIMIENTO EN GENERAL</t>
  </si>
  <si>
    <t>Impresos y Suscripciones</t>
  </si>
  <si>
    <t>LIBRO DIARIO DE PROCESOS X 85 HOJAS OFICIO INDIZADO</t>
  </si>
  <si>
    <t>Fortalecimiento y cualificacion de los procesos didactivos pedagogicos y de papeleria</t>
  </si>
  <si>
    <t>LIBRO FICHAS DE SEGUIMIENTO X 12 HOJAS CARTA</t>
  </si>
  <si>
    <t>LIBROS DE ACTAS</t>
  </si>
  <si>
    <t>HOJAS CORRESPONDENCIA CARTA 4 TINTAS</t>
  </si>
  <si>
    <t>HOJAS CORRESPONDENCIA OFICIO 4 TINTAS</t>
  </si>
  <si>
    <t>MANUAL DE CONVIVENCIA</t>
  </si>
  <si>
    <t xml:space="preserve">Dotaciòn de Suministros y Materiales Didactico y papeleria para la cualificaciòn y fortalecimiento de los Procesos Educativos en condiciones dignas y favorables.  </t>
  </si>
  <si>
    <t>LIBROS EMPASTADOS</t>
  </si>
  <si>
    <t>Comunicación y Transporte</t>
  </si>
  <si>
    <t>Transporte alumnos</t>
  </si>
  <si>
    <t>FUNCIONAMIENTO</t>
  </si>
  <si>
    <t>Junio</t>
  </si>
  <si>
    <t>Actividades Pedagogicas, Cientificas y Culturales</t>
  </si>
  <si>
    <t>Conformación, formación y graduación Brigada escolar de la Cruz Roja</t>
  </si>
  <si>
    <t xml:space="preserve">Fomentar la Cultura la Ciencia y el esparcimiento como estrategia para aprovechar el tiempo libre y alejar a los Estidiantes de los flagelos de la droga y de la Violencia que se vive en la ciudad </t>
  </si>
  <si>
    <t>Talleres de Danzas y Ludica Predantistica</t>
  </si>
  <si>
    <t>Actividadas Pedagogicas Cientificas y Culturales</t>
  </si>
  <si>
    <t>Crear cultura y aprovechamiento del tiempo libre como estrategia para la prevención de la drogadicción.</t>
  </si>
  <si>
    <t>Acto de Prom. y Graduación Preescolar, Quinto y Once</t>
  </si>
  <si>
    <t>Presentacion Dia de la Familia</t>
  </si>
  <si>
    <t xml:space="preserve">Materiales y suministros </t>
  </si>
  <si>
    <t>Dia del Niño</t>
  </si>
  <si>
    <t>Dia del idioma</t>
  </si>
  <si>
    <t>Dia del Estudiante</t>
  </si>
  <si>
    <t>Dia de la mujer</t>
  </si>
  <si>
    <t>feria de la Antioqueñidad</t>
  </si>
  <si>
    <t>Festival de la Cancion</t>
  </si>
  <si>
    <t>Despedida estudiantes de once</t>
  </si>
  <si>
    <t>Dia del hombre</t>
  </si>
  <si>
    <t>Comisiones Bancarias</t>
  </si>
  <si>
    <t>Cumplir con el pago de las comisiiones Bancarias</t>
  </si>
  <si>
    <t>Chequera</t>
  </si>
  <si>
    <t>Garantizar la prestacion del servicio publico Educativo, mediante el funcionamiento permanente y la provision de los servicios publicos. ,</t>
  </si>
  <si>
    <t>Materiales y Suministros (Papeleria)</t>
  </si>
  <si>
    <t>ARCHIVADOR PLASTICO</t>
  </si>
  <si>
    <t>ADAPTACIONES TV</t>
  </si>
  <si>
    <t>AZ CARTA</t>
  </si>
  <si>
    <t>AZ OFICIO</t>
  </si>
  <si>
    <t>Materiales y Suministros</t>
  </si>
  <si>
    <t>BALASTRO 2*32</t>
  </si>
  <si>
    <t>BLOC IRIS CARTA X 40</t>
  </si>
  <si>
    <t>BLOC IRIS OFICIO</t>
  </si>
  <si>
    <t>BLOQUE LOGICO MULTIVALENTE</t>
  </si>
  <si>
    <t>BOMBA BALON R 12 x 50</t>
  </si>
  <si>
    <t>BOMBA PARA DESTAQUEAR</t>
  </si>
  <si>
    <t>BOMBA R 6 PAQUETES</t>
  </si>
  <si>
    <t>BOMBA  R 6 PAQUETE</t>
  </si>
  <si>
    <t>BOMBA R -9 PAQUETE  X 50</t>
  </si>
  <si>
    <t>BOMBA R-12 FASHION X 50</t>
  </si>
  <si>
    <t>BOMBILLO AHORRADOR</t>
  </si>
  <si>
    <t>BORRADOR NATA 612 MAYKA</t>
  </si>
  <si>
    <t>BORRADOR TABLERO CON IMAN</t>
  </si>
  <si>
    <t>BREAKERS 4 AC</t>
  </si>
  <si>
    <t>BULTO TIERRA ABONO</t>
  </si>
  <si>
    <t>CAJAS AROMATICAS EN CUBOS X 48</t>
  </si>
  <si>
    <t>CAJAS AROMATICAS SURTIDAS</t>
  </si>
  <si>
    <t>CAJAS DE GASA X 20 SOBRES</t>
  </si>
  <si>
    <t>CANDADO MEDIANO</t>
  </si>
  <si>
    <t>CARPETA CELUGUIA CARTA</t>
  </si>
  <si>
    <t>CARPOETA COLGANTE AZUL</t>
  </si>
  <si>
    <t>CARRETA PAPERMATE</t>
  </si>
  <si>
    <t>CARTON PAJA PLIEGO</t>
  </si>
  <si>
    <t>CARTUCHERA HELLO KITTY</t>
  </si>
  <si>
    <t>CARTUCHO EPSON C 79 COLOR</t>
  </si>
  <si>
    <t>CARTUCHO EPSON C 79 NEGRO</t>
  </si>
  <si>
    <t>CARTULINA BRISTOL 70 X 100</t>
  </si>
  <si>
    <t>CARTULINA DEGRADE</t>
  </si>
  <si>
    <t>CARTULINA NEGRA 70 X 100</t>
  </si>
  <si>
    <t>CARTULINA PLANA COLORES</t>
  </si>
  <si>
    <t>CARTULINA PLANA SUTIDA</t>
  </si>
  <si>
    <t>CHAPAS</t>
  </si>
  <si>
    <t>CHAZOS PARA SOPORTE DOCENA</t>
  </si>
  <si>
    <t>CINTA DE EMPACAR TRANSPARENTE</t>
  </si>
  <si>
    <t>CINTA DE ENMASCARAR</t>
  </si>
  <si>
    <t>CINTA DE MARCACION</t>
  </si>
  <si>
    <t>CINTA PAPEL COLORES</t>
  </si>
  <si>
    <t>CONTAC DE 20 METROS COLORES</t>
  </si>
  <si>
    <t>CONTAC TRANSPARENTE X 20 MTS</t>
  </si>
  <si>
    <t>COSEDORA BATES 550 GRANDE</t>
  </si>
  <si>
    <t>CUADERNO ARGOLLADO 105/80 IMPORTADO</t>
  </si>
  <si>
    <t>CUCHILLOS PAQUETE</t>
  </si>
  <si>
    <t>DIARIO INFANTIL LLAVES FIGURAS</t>
  </si>
  <si>
    <t>CARNETS ESTUDIANTES</t>
  </si>
  <si>
    <t>GANCHO CLIP METALICO MARIPOSA</t>
  </si>
  <si>
    <t>GANCHO CLIP METALICO ESTANDAR</t>
  </si>
  <si>
    <t>GANCHO COSEDORA ESTANDAR GALVANIZADO X 5000</t>
  </si>
  <si>
    <t>GANCHO LEGAJADOR PLASTICO X 20 JUEGOS TRITON</t>
  </si>
  <si>
    <t>GRUESA DE GLOBO</t>
  </si>
  <si>
    <t xml:space="preserve">INFLADOR DE BOMBAS </t>
  </si>
  <si>
    <t>LAPICERO KILOMETRICO</t>
  </si>
  <si>
    <t xml:space="preserve">LAPIZ MIRADO No 2 </t>
  </si>
  <si>
    <t xml:space="preserve">MARCADOR BORRABLE </t>
  </si>
  <si>
    <t>MARCADOR BORRABLE CAJA</t>
  </si>
  <si>
    <t>MARCADOR GRAFICO ESTUCHE X 10 DESTELLOS DORIC</t>
  </si>
  <si>
    <t>MARCADOR PERMANENTE</t>
  </si>
  <si>
    <t>MASTER JP 730</t>
  </si>
  <si>
    <t>MEMORIAS USB</t>
  </si>
  <si>
    <t>NYLON CARRETA</t>
  </si>
  <si>
    <t>PAPEL  CRAFF de 1.50 x ROLLO</t>
  </si>
  <si>
    <t>PAPEL CELOFAN COLORES</t>
  </si>
  <si>
    <t>PAPEL GLOBO</t>
  </si>
  <si>
    <t>PAPEL IRIS PLIEGOS</t>
  </si>
  <si>
    <t>PAPEL PERIODICO 70 X 100</t>
  </si>
  <si>
    <t>PAPEL SEDA COLOR BLANCO</t>
  </si>
  <si>
    <t>PAPLE CELOFAN COLORES</t>
  </si>
  <si>
    <t>PAQUETE AZUCAR MOREA</t>
  </si>
  <si>
    <t>PAQUETES AZUCAR BLANCO X 5 LBRAS</t>
  </si>
  <si>
    <t>PAQUETES DE VASOS DESECHABLES TINTO X 40</t>
  </si>
  <si>
    <t>PEGANTE SIPEGA KILO</t>
  </si>
  <si>
    <t>PEGASTICK</t>
  </si>
  <si>
    <t>PINCEL No 7</t>
  </si>
  <si>
    <t>PLASTILINA KILOS PARCHESITOS</t>
  </si>
  <si>
    <t>PLATO ICOPORO NO 26 CON DIVISIONES</t>
  </si>
  <si>
    <t>PLATO SOPERO</t>
  </si>
  <si>
    <t>PLATOS 23 PANDO X UNIDAD</t>
  </si>
  <si>
    <t>PLATOS DESECHABLES</t>
  </si>
  <si>
    <t>RESALTADOR EDDING E 200</t>
  </si>
  <si>
    <t>RESMA CARTA FOTOCOPIA</t>
  </si>
  <si>
    <t>RESMA CARTA PERIODICO</t>
  </si>
  <si>
    <t>RESMA OFICIO FOTOCOPIA</t>
  </si>
  <si>
    <t>RESMA PERIDICO OFICIO</t>
  </si>
  <si>
    <t>RESPA PERIODICO CARTA</t>
  </si>
  <si>
    <t>ROLLO DE PAPEL CRAF 24</t>
  </si>
  <si>
    <t>SERPENTINA X 12 ECONOMICA</t>
  </si>
  <si>
    <t>SERPENTINAS BRILLANTES</t>
  </si>
  <si>
    <t>SERVILLETA FAV PAQUETE X 320 UNIDADES</t>
  </si>
  <si>
    <t>SILICONA LIQUIDA 250 ML</t>
  </si>
  <si>
    <t>SOBRE DE MANILA OFICIO</t>
  </si>
  <si>
    <t>TAJALAPIZ BORRAOR PATINETA</t>
  </si>
  <si>
    <t>TAJALAPIZ DOBLE CARRO</t>
  </si>
  <si>
    <t>TARRO DE COLBON</t>
  </si>
  <si>
    <t>TECLADOS GENIOS</t>
  </si>
  <si>
    <t>TENEDORES PAQUETE</t>
  </si>
  <si>
    <t>TIJERA OFICINA</t>
  </si>
  <si>
    <t>TINNER CUÑETE X 20 LTS</t>
  </si>
  <si>
    <t>TINTA MARCADOR BORRABLE</t>
  </si>
  <si>
    <t>TINTA NEGRA PARA PRIPORT  JP 6123/JP 730</t>
  </si>
  <si>
    <t>TINTA PARA RECARGAR CARTUCHOS LITRO</t>
  </si>
  <si>
    <t>TIZA ANTIALERGICA BLANCA</t>
  </si>
  <si>
    <t>TIZA ANTIALERGICA COLOR</t>
  </si>
  <si>
    <t>TIZA MUNGYO BLANCA ANTIALERGICA BARNIZADA X 100</t>
  </si>
  <si>
    <t>TIZA MUNGYO COLOR ANTIALERGICA BARNIZADA X 100</t>
  </si>
  <si>
    <t>TONER FOTOCOPIADORA 15/15/1170D</t>
  </si>
  <si>
    <t xml:space="preserve">TONER LASER HP  49 A </t>
  </si>
  <si>
    <t xml:space="preserve">TONER LASER HP 35 A </t>
  </si>
  <si>
    <t>TONER LASER HP 49 X REMA</t>
  </si>
  <si>
    <t>TONER LASER HP 85 A REMA</t>
  </si>
  <si>
    <t>TUBO  2*48 X CAJA</t>
  </si>
  <si>
    <t>TUBO FLUOR 40 W LUZ DE DIA X CAJA</t>
  </si>
  <si>
    <t>TUBO FLUOR 48 W SYLVANIA</t>
  </si>
  <si>
    <t>VASOS DESECHABLES 9.0 ONZAS X 50</t>
  </si>
  <si>
    <t>VINILO ACRILICO 125 cc</t>
  </si>
  <si>
    <t xml:space="preserve">VINILO ACRILICO KILO </t>
  </si>
  <si>
    <t>VINILO ACRILIO KILO PARCHESITOS</t>
  </si>
  <si>
    <t>Materiales y Suministros (Aseo)</t>
  </si>
  <si>
    <t>Materiales y Suministros Aseo</t>
  </si>
  <si>
    <t>AJAX 1 A EL POLVO X CAJA</t>
  </si>
  <si>
    <t>AMBIENTADOR EN AEROSOL</t>
  </si>
  <si>
    <t>BOLSA BASURA 28 X 40 ROLLO</t>
  </si>
  <si>
    <t>BOLSA DE BASURA PAQUETE PAPELERA ROLLO</t>
  </si>
  <si>
    <t xml:space="preserve">BOLSA PLASTICA TRANSPARENTE 8 * 12 X 100 </t>
  </si>
  <si>
    <t>BOLSA TRANSPARENTE 12 X 16 X 100</t>
  </si>
  <si>
    <t>BOLSA BASURA ROLLO</t>
  </si>
  <si>
    <t>BOLSA BASURA PAQUETE POR 100</t>
  </si>
  <si>
    <t>BOLSAS DE DETERGENTE X 1000 GMS</t>
  </si>
  <si>
    <t>DULCEABRIGOS</t>
  </si>
  <si>
    <t>ESCOBAS DE PAJA PLANAS CON PROTECTOR</t>
  </si>
  <si>
    <t>ESCOBAS SINTETICAS EP6M</t>
  </si>
  <si>
    <t>ESCOBILLON REDONDO CON BAS</t>
  </si>
  <si>
    <t>ESPONJA DE ALAMBRE</t>
  </si>
  <si>
    <t>ESPONJA EN ACERO INOXIDABLE</t>
  </si>
  <si>
    <t>ESPONJILLA SABRA VERDE X 36</t>
  </si>
  <si>
    <t>FABULOSO X 1000 GMS</t>
  </si>
  <si>
    <t>GUANTE INDUSTRIAL CALIBRE 35</t>
  </si>
  <si>
    <t>HIPOCLORITO DE SODIO</t>
  </si>
  <si>
    <t>JABON LIQUIDO TODO USO</t>
  </si>
  <si>
    <t>JABON REY X CAJA</t>
  </si>
  <si>
    <t>LAVAPLATOS AXION X 900 GMS</t>
  </si>
  <si>
    <t>PAPEL HIGIENICO 250 MTS OPTIMO</t>
  </si>
  <si>
    <t>PAPEL HIGIENICO 3 EN 1 X 24 ROLLOS</t>
  </si>
  <si>
    <t>PAPEL HIGIENICO X PACA DE 48</t>
  </si>
  <si>
    <t>PAQUETES PAPEL MEGARROLLO X 4 UNIDADES</t>
  </si>
  <si>
    <t>PAQUETES VASOS DE 7 ONZAS</t>
  </si>
  <si>
    <t>PAQUETES VASOS PEQUEÑOS X 20</t>
  </si>
  <si>
    <t>RAID MATAZANCUDOS GRANDES</t>
  </si>
  <si>
    <t>RAID TARRO DE 36 GMS 400 CC</t>
  </si>
  <si>
    <t>RECOGEDOR FINO</t>
  </si>
  <si>
    <t>RECOGEDORES CON PESTAÑA</t>
  </si>
  <si>
    <t>TARRO DE DIABLO ROJO</t>
  </si>
  <si>
    <t>TRAPERA INDSUTRIAL PAVILO 450 GMS</t>
  </si>
  <si>
    <t>TRAPERO DE FRANELA</t>
  </si>
  <si>
    <t>Total Materiales</t>
  </si>
  <si>
    <t>TOTAL EJECUCIÓN DEL PLAN DE COMPRAS</t>
  </si>
  <si>
    <t>Equipo de equipo de computo</t>
  </si>
  <si>
    <t>Navidad comunitaria</t>
  </si>
  <si>
    <t>Feria de la ciencia</t>
  </si>
  <si>
    <t>AÑO:2017</t>
  </si>
  <si>
    <t>FONDOS DE SERVICIOS EDUCATIVOS</t>
  </si>
  <si>
    <t>MUNICIPIO DE MEDELLIN</t>
  </si>
  <si>
    <t>Nº ORDEN</t>
  </si>
  <si>
    <t>VALOR UNIDAD DE MEDIDA  DEL BIEN SERVICIO</t>
  </si>
  <si>
    <t>UNIDAD MEDIDA</t>
  </si>
  <si>
    <t xml:space="preserve">VALOR TOTAL DE UNIDAD BIEN O SERVICIO </t>
  </si>
  <si>
    <t>FORMATO  PLAN DE COMPRAS ENERO A DICIEMBRE DE 2017</t>
  </si>
  <si>
    <t>PTTO</t>
  </si>
  <si>
    <t>VALOR  PTTADO</t>
  </si>
  <si>
    <t>Ordenador (a)</t>
  </si>
  <si>
    <t>INSTITUCION EDUCATIVA JUAN DE DIOS CARVAJAL</t>
  </si>
  <si>
    <t>NIT: 811020369-1</t>
  </si>
  <si>
    <t>El Consejo Directivo de la Institución Educativa JUAN DE DIOS CARVAJAL en uso de las atribuciones legales conferidas por la Ley General de Educación 115 de 1994, Decreto Reglamentario 1860 de 1994, el Decreto 4791 de diciembre 19 de 2008  y  Decreto 4791 de diciembre 19 de 2008.</t>
  </si>
  <si>
    <t>DORIAN ALEXANDER AGUDELO OROZCO</t>
  </si>
  <si>
    <t>INSTITUCIÓN EDUCATIVA JUAN DE DIOS CARVAJAL</t>
  </si>
  <si>
    <t>DORIAN AGUDELO OROZCO</t>
  </si>
  <si>
    <t>PROGRAMACION PLAN DE COMPRAS</t>
  </si>
  <si>
    <t>ENERO A DICIEMBRE</t>
  </si>
  <si>
    <t>PROGRAMACION INICIAL</t>
  </si>
  <si>
    <t>Nº</t>
  </si>
  <si>
    <t>CANTIDAD DE BIENES A ADQUIRIR</t>
  </si>
  <si>
    <t>DESCRIPCION DEL BIEN O SERVICIO, ADQUIRIR O PRESTADO</t>
  </si>
  <si>
    <t>PRECIO UNITARIO, PROMEDIO DEL BIEN O SERVICIO ADQUIRIDO</t>
  </si>
  <si>
    <t>VALOR TOTAL DE UNIDAD BIEN O SERVICIO ADQUIRIDO</t>
  </si>
  <si>
    <t>RUBRO PRESUPUESTAL</t>
  </si>
  <si>
    <t>NOMBRE DEL PROYECTO</t>
  </si>
  <si>
    <t>MODIFICACION A LA PROGRAMACION</t>
  </si>
  <si>
    <t>PERIODO DE ADQUISICION BIENES O SERVICIOS</t>
  </si>
  <si>
    <t>UNIDAD DE MEDIDA</t>
  </si>
  <si>
    <t>CONTABLES</t>
  </si>
  <si>
    <t>PRESTACION SERVICIOS PROFESIONALES</t>
  </si>
  <si>
    <t>PROYECTO ADMINISTRATIVO</t>
  </si>
  <si>
    <t>TOTAL PRESTACIÓN DE SERVICIOS PROFESIONALES</t>
  </si>
  <si>
    <t>RENOVACION MASTER 2000</t>
  </si>
  <si>
    <t>REMUNERACION SERVICIOS TÉCNICOS</t>
  </si>
  <si>
    <t>TOTAL REMUNERACION SERVICIOS TÉCNICOS</t>
  </si>
  <si>
    <t>TELEVISOR SMARTV DE 42"</t>
  </si>
  <si>
    <t>COMPRA DE EQUIPO</t>
  </si>
  <si>
    <t>TOTAL COMPRA DE EQUIPO</t>
  </si>
  <si>
    <t xml:space="preserve">A.Z TAMAÑO OFICIO </t>
  </si>
  <si>
    <t>BOMBILLO AHORRADOR 42 W</t>
  </si>
  <si>
    <t>CAJA DE TUBOS DE 48 W</t>
  </si>
  <si>
    <t xml:space="preserve">TUBOS DE 40 W </t>
  </si>
  <si>
    <t>STARTE DE 40</t>
  </si>
  <si>
    <t>BALASTO 2X32 ELECTRONICO</t>
  </si>
  <si>
    <t xml:space="preserve">JUEGO SOKET </t>
  </si>
  <si>
    <t>BALANZAS</t>
  </si>
  <si>
    <t>BOLSA DE JABÓN FAB</t>
  </si>
  <si>
    <t>CAJA</t>
  </si>
  <si>
    <t xml:space="preserve">BORRADOR NATA POR CAJA </t>
  </si>
  <si>
    <t xml:space="preserve">BORRADOR TABLERO </t>
  </si>
  <si>
    <t>CAJAS CLIP MARIPOSA</t>
  </si>
  <si>
    <t>CAJAS CLIP PEQUEÑO</t>
  </si>
  <si>
    <t>CAJAS DE C.D</t>
  </si>
  <si>
    <t>PAQUETE</t>
  </si>
  <si>
    <t xml:space="preserve">BOLSA DE BASURA </t>
  </si>
  <si>
    <t xml:space="preserve">CARPETA BISEL PLASTICA </t>
  </si>
  <si>
    <t>CARPETAS YUTE PARA ARCHIVAR</t>
  </si>
  <si>
    <t xml:space="preserve">CARTULINAS  BRISTOL </t>
  </si>
  <si>
    <t>CARTULINAS  PLANA DE COLORES.</t>
  </si>
  <si>
    <t>CHINCHES CAJA.</t>
  </si>
  <si>
    <t>CINTA PEGANTE</t>
  </si>
  <si>
    <t>CINTA PEGANTE ANCHA DE EMBALAJE</t>
  </si>
  <si>
    <t xml:space="preserve">CINTA TRICOLOR </t>
  </si>
  <si>
    <t>COLBON KILO</t>
  </si>
  <si>
    <t>COSEDORA PARED</t>
  </si>
  <si>
    <t xml:space="preserve">CUADERNOS COCIDOS </t>
  </si>
  <si>
    <t xml:space="preserve">CUCHARAS </t>
  </si>
  <si>
    <t>ESCOBAS CEPILLO</t>
  </si>
  <si>
    <t>ESCUBILLERO BAÑO</t>
  </si>
  <si>
    <t>ESPONJA SABRA</t>
  </si>
  <si>
    <t xml:space="preserve">FORROS COCO PARA JARDINERIA  </t>
  </si>
  <si>
    <t xml:space="preserve">GANCHO LEGAJADOR X CAJAS  </t>
  </si>
  <si>
    <t>JABON REY</t>
  </si>
  <si>
    <t>JABON LIQUIDO</t>
  </si>
  <si>
    <t xml:space="preserve">LAPICERO CORRECTOR X CAJAS </t>
  </si>
  <si>
    <t xml:space="preserve">LAPICEROS NEGRO  </t>
  </si>
  <si>
    <t>LAPICES</t>
  </si>
  <si>
    <t>HIPOCLORITO CUÑETE</t>
  </si>
  <si>
    <t xml:space="preserve">MARCADOR PERMANENTE X CAJAS </t>
  </si>
  <si>
    <t>MARCADOR PUNTA DELGAD COLORES</t>
  </si>
  <si>
    <t>MARCADORES BORRABLES</t>
  </si>
  <si>
    <t xml:space="preserve">MARCADORES PUNTA GRUESA POR CAJA </t>
  </si>
  <si>
    <t xml:space="preserve">MASTER JP 730 </t>
  </si>
  <si>
    <t xml:space="preserve">MATERAS </t>
  </si>
  <si>
    <t>PAPEL BOND PLIEGO.</t>
  </si>
  <si>
    <t>PAPEL CRAFT ROLLO</t>
  </si>
  <si>
    <t xml:space="preserve">PAPEL CREPE X ROLLOS DE 10 UNIDADES </t>
  </si>
  <si>
    <t>PAPEL FAX</t>
  </si>
  <si>
    <t>PAPEL GLOBO COLORES PRIMARIOS</t>
  </si>
  <si>
    <t xml:space="preserve">PAPEL PERIODICO PLIEGO </t>
  </si>
  <si>
    <t>PAPEL PERIODICO ROLLO</t>
  </si>
  <si>
    <t xml:space="preserve">PAPEL SILUETA </t>
  </si>
  <si>
    <t>PARES DE GUANTES</t>
  </si>
  <si>
    <t xml:space="preserve">PARES DE PILAS </t>
  </si>
  <si>
    <t xml:space="preserve">PEGASTIC </t>
  </si>
  <si>
    <t xml:space="preserve">PERFORADORA INDUSTRIAL TRES AGUJEROS </t>
  </si>
  <si>
    <t xml:space="preserve">PLANTAS RISOMA  TANGO </t>
  </si>
  <si>
    <t xml:space="preserve">PLANTAS RISOMA GERANIOS </t>
  </si>
  <si>
    <t>PULIDORA</t>
  </si>
  <si>
    <t xml:space="preserve">RECARGAS TNTA  IMPRESORAS </t>
  </si>
  <si>
    <t>RECOGEDORES</t>
  </si>
  <si>
    <t xml:space="preserve">REJAS PARA SEGURIDAD BAFLES  AULAS </t>
  </si>
  <si>
    <t>RESALTADOR VARIS COLORES X CAJA</t>
  </si>
  <si>
    <t>RESMA CARTA CAJA POR 10</t>
  </si>
  <si>
    <t>RESMA OFICIO CAJA POR 10</t>
  </si>
  <si>
    <t xml:space="preserve">RESMAS DE PAPEL CARTA </t>
  </si>
  <si>
    <t xml:space="preserve">RESMAS OFICIO </t>
  </si>
  <si>
    <t xml:space="preserve">ROLLO DE CONTAC TRANSPARENTE </t>
  </si>
  <si>
    <t>SACAPUNTAS.</t>
  </si>
  <si>
    <t>SACUDIDORES UNIDAD</t>
  </si>
  <si>
    <t>SARTENES</t>
  </si>
  <si>
    <t xml:space="preserve">SILICONA LIQUIDA </t>
  </si>
  <si>
    <t xml:space="preserve">SOBRES BLANCOS </t>
  </si>
  <si>
    <t xml:space="preserve">SOBRES DE MANILA CARTA </t>
  </si>
  <si>
    <t>SOBRES DE MANILA OFICIO</t>
  </si>
  <si>
    <t>TALADRO</t>
  </si>
  <si>
    <t xml:space="preserve">TIJERAS PUNTA ROMA </t>
  </si>
  <si>
    <t>TINTA NEGRA  PARA PRIPORT JP730</t>
  </si>
  <si>
    <t>TINTA PARA IMPRESORA H.P</t>
  </si>
  <si>
    <t xml:space="preserve">TINTA A COLOR </t>
  </si>
  <si>
    <t xml:space="preserve">TINTA PARA SELLO </t>
  </si>
  <si>
    <t xml:space="preserve">TINTAS  PARA MARCADOR RECARGABLE </t>
  </si>
  <si>
    <t>TONER FOTOCOPIADORA1130</t>
  </si>
  <si>
    <t>TRAPEADORA  HILAZA</t>
  </si>
  <si>
    <t>TRAPERAS</t>
  </si>
  <si>
    <t xml:space="preserve">VINILOS GRANDES DE DIFERENTES COLORES </t>
  </si>
  <si>
    <t>BALON DE BALONCESTO</t>
  </si>
  <si>
    <t>GESTION ACADEMICA</t>
  </si>
  <si>
    <t>BALON DE MICROFUTBOL</t>
  </si>
  <si>
    <t>BALÓN DE VOLEIBOL</t>
  </si>
  <si>
    <t>COLCHONETA PARA AEROBICOS EN ETHAURETANO</t>
  </si>
  <si>
    <t>ROMPECABEZAS DE MADERA DE 8 A 16 PIEZAS</t>
  </si>
  <si>
    <t>TANGRAM EN MADERA</t>
  </si>
  <si>
    <t>LOTERIA DIDACTICA</t>
  </si>
  <si>
    <t>KILOS DE PLASTILINA</t>
  </si>
  <si>
    <t>BOMBAS X PAQUETE R12</t>
  </si>
  <si>
    <t>PUNZONES DE MADERA</t>
  </si>
  <si>
    <t>JUEGO DE REGLETA</t>
  </si>
  <si>
    <t>BLOQUES LOGICOS DE MADERA</t>
  </si>
  <si>
    <t>PINTELA</t>
  </si>
  <si>
    <t>BLOCK BASE 30 DIBUJO</t>
  </si>
  <si>
    <t>PINCELES N° 3</t>
  </si>
  <si>
    <t>PINCELES N° 6</t>
  </si>
  <si>
    <t>PINCELES N° 10</t>
  </si>
  <si>
    <t>PINCEL DELINEADOR N° 0</t>
  </si>
  <si>
    <t>TOTAL MATERIALES Y SUMINISTROS</t>
  </si>
  <si>
    <t>MANTENIMIENTO GENERAL DE LAS DOS SEDES, INCLUYE ARREGLO DE TECHOS, MANTENMIENTO ELECTRICO, MANTEMIENTO INFRAESTRUCTURA, UNIDADES SANITARIAS Y DEMAS REQUERIMIENTOS DE LA INSTITUCION</t>
  </si>
  <si>
    <t xml:space="preserve">MANTENIMIENTO </t>
  </si>
  <si>
    <t>RECARGA DE EXTINTORES</t>
  </si>
  <si>
    <t>MANTENIMIENTO EQUIPOS DE COMPUTO E IMPRESORAS</t>
  </si>
  <si>
    <t>TOTAL MANTENIMIENTO</t>
  </si>
  <si>
    <t>HOJA LOGOTIPO I.E.</t>
  </si>
  <si>
    <t>DIPLOMAS, TARJETAS INVITACION Y CARPETA</t>
  </si>
  <si>
    <t>MENCIONES DE HONOR</t>
  </si>
  <si>
    <t>CONTRATO</t>
  </si>
  <si>
    <t>RENOVACION SUSCRIPCION COLOMBIANO</t>
  </si>
  <si>
    <t>AÑO</t>
  </si>
  <si>
    <t>TOTAL IMPRESOS Y PUBLICACIONES</t>
  </si>
  <si>
    <t>SALIDA PEDAGOGICA, CULTURAL Y DEPORTIVA ALUMNOS</t>
  </si>
  <si>
    <t>UTILIZACION DEL TIEMPO LIBRE</t>
  </si>
  <si>
    <t>MARZO-DIC</t>
  </si>
  <si>
    <t>TOTAL COMISION BANCARIA</t>
  </si>
  <si>
    <t>TOTAL PLAN DE COMPRAS</t>
  </si>
  <si>
    <t>Respresentante Docentes</t>
  </si>
  <si>
    <t>Representante Ex-alumnos</t>
  </si>
  <si>
    <t>Representante Padres de Familia</t>
  </si>
  <si>
    <t>NIT: 811.020.369-1</t>
  </si>
  <si>
    <t>INGRESOS</t>
  </si>
  <si>
    <t>Transferencia MEN gratuidad</t>
  </si>
  <si>
    <t>Otros Servicios educativos</t>
  </si>
  <si>
    <t>Otros Servicios Complementarios</t>
  </si>
  <si>
    <t xml:space="preserve">Rendimientos </t>
  </si>
  <si>
    <t>Certificados</t>
  </si>
  <si>
    <t>TOTAL  INGRESOS:</t>
  </si>
  <si>
    <t>SUPERÁVIT O DÉFICIT</t>
  </si>
  <si>
    <t>INGRESOS MENSUALES DISPONIBLES</t>
  </si>
  <si>
    <t>EGRESOS</t>
  </si>
  <si>
    <t>Dotación pedagógicas</t>
  </si>
  <si>
    <t>Inscripción y participación en actividades científicas, culturales y dep</t>
  </si>
  <si>
    <t>Acciones de mejoramiento de la gestión escolar</t>
  </si>
  <si>
    <t>TOTAL EGRESOS:</t>
  </si>
  <si>
    <t>Ordenador</t>
  </si>
  <si>
    <t>Representante Alumnos</t>
  </si>
  <si>
    <t>NA</t>
  </si>
  <si>
    <t>TRANSPORTE ESCOLAR</t>
  </si>
  <si>
    <t>TOTALTRANSPORTE ESCOLAR</t>
  </si>
  <si>
    <t>ABRIL - NOVIEMBRE</t>
  </si>
  <si>
    <t>MES</t>
  </si>
  <si>
    <t>________________________________________________</t>
  </si>
  <si>
    <t>______________________________________</t>
  </si>
  <si>
    <t>Ordenadora</t>
  </si>
  <si>
    <r>
      <rPr>
        <b/>
        <u/>
        <sz val="10"/>
        <rFont val="Cambria"/>
        <family val="1"/>
      </rPr>
      <t>ARTÍCULO 2º</t>
    </r>
    <r>
      <rPr>
        <sz val="10"/>
        <rFont val="Cambria"/>
        <family val="1"/>
      </rPr>
      <t xml:space="preserve">. Hacen parte integral del presente acuerdo, los documentos adjuntos:  PLAN DE COMPRAS, POAI Y PAC </t>
    </r>
  </si>
  <si>
    <r>
      <rPr>
        <b/>
        <u/>
        <sz val="10"/>
        <rFont val="Cambria"/>
        <family val="1"/>
      </rPr>
      <t>ARTÍCULO 3º</t>
    </r>
    <r>
      <rPr>
        <sz val="10"/>
        <rFont val="Cambria"/>
        <family val="1"/>
      </rPr>
      <t>. El presente acuerdo rige a partir de la fecha de su publicación</t>
    </r>
  </si>
  <si>
    <t>Dra.</t>
  </si>
  <si>
    <t>Secretaría de Educación</t>
  </si>
  <si>
    <t>Medellín</t>
  </si>
  <si>
    <t>Plan de compras</t>
  </si>
  <si>
    <t>POAI</t>
  </si>
  <si>
    <t>Flujo de caja</t>
  </si>
  <si>
    <t>Cordialmente,</t>
  </si>
  <si>
    <t xml:space="preserve">Rector(a)  </t>
  </si>
  <si>
    <t>Folios: _____</t>
  </si>
  <si>
    <t>Ingresos por contrato de concesión</t>
  </si>
  <si>
    <t>Transporte escolar</t>
  </si>
  <si>
    <t>811.020.369-1</t>
  </si>
  <si>
    <t>DESARROLLAR LAS COMPETENCIAS SOCIO-FISICAS PARA MEJORAR LOS PROCESOS FISICOS, MENTALES, COGNITIVOS, SICOLÓGICOS Y CULTURALES EN LA PERSPECTIVA DE FORMAR JOVENES DIGNOS.</t>
  </si>
  <si>
    <t>JORNADAS LÚDICO RECREATIVAS, PARTICIPACIÓN EN LOS INTERCOLEGIADOS, TORNEOS INTERCLASES, FIESTAS INSTITUCIONALES</t>
  </si>
  <si>
    <r>
      <t xml:space="preserve">HUMANO:  
</t>
    </r>
    <r>
      <rPr>
        <sz val="7"/>
        <rFont val="Arial"/>
        <family val="2"/>
      </rPr>
      <t>ESTUDIANTES, EDUCADORES, PERSONAL ADMINISTRATIVO Y LOGÍSTICO DE LA I.E.</t>
    </r>
    <r>
      <rPr>
        <b/>
        <sz val="7"/>
        <rFont val="Arial"/>
        <family val="2"/>
      </rPr>
      <t xml:space="preserve"> </t>
    </r>
    <r>
      <rPr>
        <sz val="7"/>
        <rFont val="Arial"/>
        <family val="2"/>
      </rPr>
      <t xml:space="preserve">     
</t>
    </r>
    <r>
      <rPr>
        <b/>
        <sz val="7"/>
        <rFont val="Arial"/>
        <family val="2"/>
      </rPr>
      <t xml:space="preserve">LOGISTICO:   </t>
    </r>
    <r>
      <rPr>
        <sz val="7"/>
        <rFont val="Arial"/>
        <family val="2"/>
      </rPr>
      <t xml:space="preserve">IMPLEMENTOS DEPORTIVOS, TRANSPORTE, REFRIGERIOS, MATERIALES, FOTOCOPIAS. </t>
    </r>
  </si>
  <si>
    <t>PROFESORES DEL AREA</t>
  </si>
  <si>
    <t>Todos</t>
  </si>
  <si>
    <t>CONFERENCIAS DE PREVENCION DEL EMBARAZO Y ENFERMEDADES DE TRANSMISION SEXUAL, EL ABORTO...</t>
  </si>
  <si>
    <r>
      <t xml:space="preserve">HUMANO:
</t>
    </r>
    <r>
      <rPr>
        <sz val="7"/>
        <rFont val="Arial"/>
        <family val="2"/>
      </rPr>
      <t xml:space="preserve">CONFERENCISTA
</t>
    </r>
    <r>
      <rPr>
        <b/>
        <sz val="7"/>
        <rFont val="Arial"/>
        <family val="2"/>
      </rPr>
      <t xml:space="preserve">LOGISTICO:   </t>
    </r>
    <r>
      <rPr>
        <sz val="7"/>
        <rFont val="Arial"/>
        <family val="2"/>
      </rPr>
      <t xml:space="preserve"> SALA DE VIDEO, FOTOCOPIAS.  </t>
    </r>
  </si>
  <si>
    <t>PSICOORIENTADOR Y ÁREA DE CIENCIAS HUMANAS</t>
  </si>
  <si>
    <t>SENSIBILIZAR A LA COMUNIDAD EDUCATIVA FRENTE AL CUIDADO Y CONSERVACIÓN DEL MEDIO AMBIENTE Y TODOS SUS RECURSOS</t>
  </si>
  <si>
    <t>ORGANIZACIÓN: RECICLAJE, SEPARACIÓN, ORGANIZACIÓN, INDUCCIÓN Y CAPACITACIÓN</t>
  </si>
  <si>
    <r>
      <t xml:space="preserve">HUMANO: 
</t>
    </r>
    <r>
      <rPr>
        <sz val="7"/>
        <rFont val="Arial"/>
        <family val="2"/>
      </rPr>
      <t>ESTUDIANTES Y EDUCADORES</t>
    </r>
    <r>
      <rPr>
        <b/>
        <sz val="7"/>
        <rFont val="Arial"/>
        <family val="2"/>
      </rPr>
      <t xml:space="preserve"> </t>
    </r>
    <r>
      <rPr>
        <sz val="7"/>
        <rFont val="Arial"/>
        <family val="2"/>
      </rPr>
      <t xml:space="preserve"> </t>
    </r>
    <r>
      <rPr>
        <b/>
        <sz val="7"/>
        <rFont val="Arial"/>
        <family val="2"/>
      </rPr>
      <t xml:space="preserve">LOGISTICO: </t>
    </r>
    <r>
      <rPr>
        <sz val="7"/>
        <rFont val="Arial"/>
        <family val="2"/>
      </rPr>
      <t xml:space="preserve"> CARTULINAS, BOLSAS, MATERAS Y CANECAS        </t>
    </r>
  </si>
  <si>
    <t>Permite generar conciencia y participación en el fortalecimiento de las relaciones armónicas entre el ser humano y su entorno, mejorando la calidad de vida de los miembros que lo componen.  El PRAE se configura como el motor que anima las relaciones permanentes que se dan entre los sujetos y su medio</t>
  </si>
  <si>
    <t>ACTIVIDAD CULTURAL DEL DIA DEL ARBOL, DIA DEL MEDIO AMBIENTE, DIA DEL AGUA</t>
  </si>
  <si>
    <t>PROYECCIÓN GRUPO EDUCATIVO AMBIENTAL</t>
  </si>
  <si>
    <t>FERIA DE LA CIENCIA Y LA CREATIVIDAD</t>
  </si>
  <si>
    <t>SIMULACROS Y ENTRENAMIENTOS PARA LA ATENCIÓN Y PREVENCIÓN DE DESASTRES</t>
  </si>
  <si>
    <r>
      <t xml:space="preserve">HUMANO: 
</t>
    </r>
    <r>
      <rPr>
        <sz val="7"/>
        <rFont val="Arial"/>
        <family val="2"/>
      </rPr>
      <t>BRIGADA DE BOMBEROS</t>
    </r>
    <r>
      <rPr>
        <b/>
        <sz val="7"/>
        <rFont val="Arial"/>
        <family val="2"/>
      </rPr>
      <t xml:space="preserve"> </t>
    </r>
    <r>
      <rPr>
        <sz val="7"/>
        <rFont val="Arial"/>
        <family val="2"/>
      </rPr>
      <t xml:space="preserve"> </t>
    </r>
    <r>
      <rPr>
        <b/>
        <sz val="7"/>
        <rFont val="Arial"/>
        <family val="2"/>
      </rPr>
      <t xml:space="preserve">LOGISTICO: </t>
    </r>
    <r>
      <rPr>
        <sz val="7"/>
        <rFont val="Arial"/>
        <family val="2"/>
      </rPr>
      <t xml:space="preserve"> CARTULIINAS, MARCADORES</t>
    </r>
  </si>
  <si>
    <t>Concurso de afiches, organización del salón, celebración del día de Democracia, elección de representantes y personera, proyección de películas</t>
  </si>
  <si>
    <r>
      <t xml:space="preserve">HUMANO:
</t>
    </r>
    <r>
      <rPr>
        <sz val="7"/>
        <rFont val="Arial"/>
        <family val="2"/>
      </rPr>
      <t>ESTUDIANTES, EDUCADORES</t>
    </r>
    <r>
      <rPr>
        <b/>
        <sz val="7"/>
        <rFont val="Arial"/>
        <family val="2"/>
      </rPr>
      <t xml:space="preserve"> 
LOGISTICO</t>
    </r>
    <r>
      <rPr>
        <sz val="7"/>
        <rFont val="Arial"/>
        <family val="2"/>
      </rPr>
      <t xml:space="preserve">:
FOTOCOPIAS, CARTULINAS,MARCADORES Y VIDEOS      </t>
    </r>
  </si>
  <si>
    <t>GESTION DIRECTIVA</t>
  </si>
  <si>
    <t>REALIZAR LA EVALUACION INSTITUCIONAL CON LA PARTICIPACIÓN DE LA COMUNIDAD EDUCATIVA</t>
  </si>
  <si>
    <t>LECTURA DEL DOCUMENTO MOTIVACIÓN Y SENSIBILIZACIÓN Y SOCIALIZACIÓN DE LA PAUTA. APLICACIÓN INSTRUMENTOS DE TABULACIÓN Y ANÁLISIS DE RESULTADOS, DIVULGACIÓN DE OPORTUNIDADES DE MEJORA</t>
  </si>
  <si>
    <r>
      <t>HUMANO:</t>
    </r>
    <r>
      <rPr>
        <sz val="7"/>
        <rFont val="Arial"/>
        <family val="2"/>
      </rPr>
      <t xml:space="preserve">
COMUNIDAD EDUCATIVA</t>
    </r>
    <r>
      <rPr>
        <b/>
        <sz val="7"/>
        <rFont val="Arial"/>
        <family val="2"/>
      </rPr>
      <t xml:space="preserve"> 
LOGISTICO: </t>
    </r>
    <r>
      <rPr>
        <sz val="7"/>
        <rFont val="Arial"/>
        <family val="2"/>
      </rPr>
      <t xml:space="preserve">   DOCUMENTOS DE APOYO, FOTOCOPIAS, FORMATOS DE CUADROS ESTADISTICOS, INFORME ESCRITO</t>
    </r>
  </si>
  <si>
    <t xml:space="preserve">RECTOR </t>
  </si>
  <si>
    <t>GESTIÓN ACADÉMICA</t>
  </si>
  <si>
    <t>FORMULAR ESTRATEGIAS QUE PERMITAN EL ACERCAMIENTO AL NIVEL DE LOGROS ESPERADOS POR LA NACIÓN EN LS PRUEBAS CENSALES(Saber e Icfes)</t>
  </si>
  <si>
    <t>MOTIVACIÓN, SENSIBILIZACIÓN A DOCENTES PARA POTENCIAR TRABAJO EN COMPETENCIAS. CAPACITACION A LOS DOCENTES EN DISEÑO Y APLICACIÓN DE PRUEBAS</t>
  </si>
  <si>
    <r>
      <t xml:space="preserve">LOGISTICO: </t>
    </r>
    <r>
      <rPr>
        <sz val="7"/>
        <rFont val="Arial"/>
        <family val="2"/>
      </rPr>
      <t xml:space="preserve">DOCUMENTOS, CARTILLAS, FOTOCOPIAS </t>
    </r>
    <r>
      <rPr>
        <b/>
        <sz val="7"/>
        <rFont val="Arial"/>
        <family val="2"/>
      </rPr>
      <t xml:space="preserve">HUMANO: </t>
    </r>
    <r>
      <rPr>
        <sz val="7"/>
        <rFont val="Arial"/>
        <family val="2"/>
      </rPr>
      <t xml:space="preserve">PROFESIONALES </t>
    </r>
    <r>
      <rPr>
        <b/>
        <sz val="7"/>
        <rFont val="Arial"/>
        <family val="2"/>
      </rPr>
      <t>FINANCIERO</t>
    </r>
  </si>
  <si>
    <t>RECTOR, COORDINADORES Y CONSEJO ACADEMICO</t>
  </si>
  <si>
    <t>GESTION ADMINISTRATIVA</t>
  </si>
  <si>
    <t>ELABORAR DIAGNOSTICO DE NECESIDADES Y PRIORIZARLAS, ELABORAR PROYECTO, PRESENTACION DEL PROYECTO PARA EL CNSEJO DIRECTIVO</t>
  </si>
  <si>
    <r>
      <t xml:space="preserve">LOGISTICO: </t>
    </r>
    <r>
      <rPr>
        <sz val="7"/>
        <rFont val="Arial"/>
        <family val="2"/>
      </rPr>
      <t xml:space="preserve">PRESUPUESTOS Y COTIZACIONES </t>
    </r>
    <r>
      <rPr>
        <b/>
        <sz val="7"/>
        <rFont val="Arial"/>
        <family val="2"/>
      </rPr>
      <t xml:space="preserve">HUMANOS; </t>
    </r>
    <r>
      <rPr>
        <sz val="7"/>
        <rFont val="Arial"/>
        <family val="2"/>
      </rPr>
      <t>PROVEEDORES</t>
    </r>
  </si>
  <si>
    <t>RECTOR Y CONSEJO ACADEMICO</t>
  </si>
  <si>
    <t>TOTAL PLAN OPERATIVO ANUAL DE INVERSIONES POAI</t>
  </si>
  <si>
    <t>MATERIALES Y SUMINISTROS
TRANSPORTE ESCOLAR</t>
  </si>
  <si>
    <t>$5.000.000
$2.000.000</t>
  </si>
  <si>
    <t>ADQUISICIÓN DE LOS RECURSOS PARA EL APRENDIZAJE DE ACUERDO A LAS NECESIDADES IDENTIFICADAS EN LA I.E.  INLCUYE EL PAGO DE SERVICIOS PROFESIONALES DE CONTADOR, PROGRAMA ACADÉMICO, COMISIONES BANCARIAS, MANTENIMIENTO DE LA PLANTA FÍSICA Y EQUIPOS,MATERIALES Y SUMINISTROS DE ASEO Y PAPELERÍA, ENTRE OTROS}</t>
  </si>
  <si>
    <t>PROYECCIÓN DE INGRESOS  -  VIGENCIA</t>
  </si>
  <si>
    <t>INGRESOS Y RENTAS</t>
  </si>
  <si>
    <t>CANTIDAD</t>
  </si>
  <si>
    <t>VALOR  MES</t>
  </si>
  <si>
    <t xml:space="preserve">INGRESO  TOTAL  </t>
  </si>
  <si>
    <t>CERTIFICADOS</t>
  </si>
  <si>
    <t>TRASNFERENCIAS DEL S.G.P.</t>
  </si>
  <si>
    <t>DERECHOS ACADÈMICOS CLEI</t>
  </si>
  <si>
    <t>clei</t>
  </si>
  <si>
    <t>ARRIENDOS  TIENDA  ESCOLAR</t>
  </si>
  <si>
    <t>RENDIMIENTOS  FINANCIEROS</t>
  </si>
  <si>
    <t>Intereses Recursos Propios</t>
  </si>
  <si>
    <t>Intereses S.G.P.</t>
  </si>
  <si>
    <t>TOTAL INGRESOS</t>
  </si>
  <si>
    <t xml:space="preserve">Rector </t>
  </si>
  <si>
    <t>Sede Juan de Dios</t>
  </si>
  <si>
    <t>Sede Batallón</t>
  </si>
  <si>
    <t>FORMATO PROGRAMACIÓN ANUAL PLAN DE COMPRAS VIGENCIA 2019</t>
  </si>
  <si>
    <t>Enero-Diciembre</t>
  </si>
  <si>
    <t xml:space="preserve">Servicio de télefono </t>
  </si>
  <si>
    <t>PLAN ANUAL DE CAJA (PAC) - INGRESOS - 2019</t>
  </si>
  <si>
    <t>PLAN OPERATIVO ANUAL DE INVERSIONES VIGENCIA FISCAL 2019</t>
  </si>
  <si>
    <r>
      <rPr>
        <b/>
        <sz val="12"/>
        <color rgb="FFC00000"/>
        <rFont val="Cambria"/>
        <family val="1"/>
        <scheme val="major"/>
      </rPr>
      <t>ACUERDO N° 12</t>
    </r>
    <r>
      <rPr>
        <b/>
        <sz val="12"/>
        <rFont val="Cambria"/>
        <family val="1"/>
        <scheme val="major"/>
      </rPr>
      <t xml:space="preserve">  de AGOSTO 2 de 2018</t>
    </r>
  </si>
  <si>
    <t>Por medio del cual  se establecen los anexos al presupuesto para el año 2019.</t>
  </si>
  <si>
    <t xml:space="preserve">5. Que el consejo directivo aprobó el Presupuesto para la vigencia 2019 mediante </t>
  </si>
  <si>
    <r>
      <t xml:space="preserve">6. Que el Consejo Directivo deliberó y aprobó los anexos al presupuesto para la vigencia </t>
    </r>
    <r>
      <rPr>
        <sz val="10"/>
        <color rgb="FFC00000"/>
        <rFont val="Cambria"/>
        <family val="1"/>
        <scheme val="major"/>
      </rPr>
      <t>2019, mediante acta Nº  16 de AGOSTO</t>
    </r>
    <r>
      <rPr>
        <sz val="10"/>
        <rFont val="Cambria"/>
        <family val="1"/>
        <scheme val="major"/>
      </rPr>
      <t xml:space="preserve"> 2 de 2018</t>
    </r>
  </si>
  <si>
    <r>
      <rPr>
        <b/>
        <u/>
        <sz val="10"/>
        <rFont val="Cambria"/>
        <family val="1"/>
      </rPr>
      <t>ARTÍCULO 1º</t>
    </r>
    <r>
      <rPr>
        <sz val="10"/>
        <rFont val="Cambria"/>
        <family val="1"/>
      </rPr>
      <t xml:space="preserve">. Presentar y aprobar los anexos al presupuesto para la vigencia fiscal 2019, compuestos por los siguientes documentos: PLAN DE COMPRAS, POAI Y PAC </t>
    </r>
  </si>
  <si>
    <t xml:space="preserve">El presente acuerdo rige a partir deL 01 de Enero del 2019  y fue aprobado por el Consejo Directivo, Administrador del F.S.E, </t>
  </si>
  <si>
    <t>INTERESES DE TIENDA ESCOLAR</t>
  </si>
  <si>
    <t>Intereses de Mora Rentas Contractuales</t>
  </si>
  <si>
    <t>1.1.1.5</t>
  </si>
  <si>
    <t>Medellín, Agosto 03 de 2018</t>
  </si>
  <si>
    <t>LEIDY JOHANA LEZCANO JIMÉNEZ</t>
  </si>
  <si>
    <t>Subsecretaria Administrativa y Financiera</t>
  </si>
  <si>
    <t>Asunto: Presupuesto año 2019</t>
  </si>
  <si>
    <t>Respetada Dra. Leidy Johana,</t>
  </si>
  <si>
    <t>Me permito adjuntar los siguientes documentos anexos al presupuesto de la Institución Educativa Juan De Dios Carvajal para la vigencia 2019:</t>
  </si>
  <si>
    <t>Acuerdo del Consejo Directivo con disposiciones generales</t>
  </si>
  <si>
    <t>Estructura del presupuesto formato fse</t>
  </si>
  <si>
    <t>Acta del Consejo Directivo</t>
  </si>
  <si>
    <t>Acuerdo de aprobación de anexos al presupuesto</t>
  </si>
  <si>
    <t>C.C.: 98659800</t>
  </si>
  <si>
    <t>PLAN ANUAL DE CAJA (PAC) - EGRESOS 2019</t>
  </si>
  <si>
    <t xml:space="preserve">El plan de compras para la vigencia 2019 fue aprobado mediante </t>
  </si>
  <si>
    <t>SERVICIO TELÉFONO</t>
  </si>
  <si>
    <t>TOTAL SERVICIO DE TELÉFONO</t>
  </si>
  <si>
    <t>DE LIQUIDACIÓN DEL PRESUPUESTO AÑO 2019</t>
  </si>
  <si>
    <r>
      <t>Por medio de la cual se liquida el presupuesto anual de ingresos y gastos del Fondos de Servicios Educativos de la Institución Educativa,</t>
    </r>
    <r>
      <rPr>
        <sz val="10"/>
        <color indexed="8"/>
        <rFont val="Arial"/>
        <family val="2"/>
      </rPr>
      <t xml:space="preserve"> para la vigencia fiscal año 2019, comprendida entre el 1°de enero y el 31 de diciembre.</t>
    </r>
  </si>
  <si>
    <r>
      <rPr>
        <b/>
        <sz val="10"/>
        <rFont val="Arial"/>
        <family val="2"/>
      </rPr>
      <t>ARTÍCULO PRIMERO:</t>
    </r>
    <r>
      <rPr>
        <sz val="10"/>
        <rFont val="Arial"/>
        <family val="2"/>
      </rPr>
      <t xml:space="preserve"> Adóptese el Presupuesto Anual de Ingresos y Gastos del Fondo de Servicios Educativos para la vigencia fiscal año 2019, comprendida entre el 1°de enero y el 31 de diciembre, por valor de </t>
    </r>
    <r>
      <rPr>
        <b/>
        <sz val="10"/>
        <rFont val="Arial"/>
        <family val="2"/>
      </rPr>
      <t>SETENTA Y NUEVE MILLONES TRESCIENTOS DIEZ MIL NOVECIENTOS TREINTA Y SIETE PESOS ML ($79.310.937°°)</t>
    </r>
    <r>
      <rPr>
        <sz val="10"/>
        <rFont val="Arial"/>
        <family val="2"/>
      </rPr>
      <t xml:space="preserve"> según el siguiente detalle:</t>
    </r>
  </si>
  <si>
    <r>
      <rPr>
        <b/>
        <sz val="10"/>
        <color indexed="8"/>
        <rFont val="Arial"/>
        <family val="2"/>
      </rPr>
      <t>ARTÍCULO SEGUNDO:</t>
    </r>
    <r>
      <rPr>
        <sz val="10"/>
        <color indexed="8"/>
        <rFont val="Arial"/>
        <family val="2"/>
      </rPr>
      <t xml:space="preserve"> La presente Resolución rige a partir del 1°de enero del año 2019</t>
    </r>
  </si>
  <si>
    <t>Servicio de teléfono</t>
  </si>
  <si>
    <t xml:space="preserve">Computador </t>
  </si>
  <si>
    <t>ACCESS POINT</t>
  </si>
  <si>
    <t xml:space="preserve">El plan anual de caja para el año 2019 fue aprobado mediante </t>
  </si>
  <si>
    <t xml:space="preserve">El Plan operativo anual de inversiones para el año 2019 fuè aprobado por el Consejo Directivo segùn </t>
  </si>
  <si>
    <t>Dada en Medellín a los 30 días del mes de noviembre de 2018</t>
  </si>
  <si>
    <t>RESOLUCIÓN RECTORAL Nº  106 de noviembre 30 de 2018</t>
  </si>
  <si>
    <r>
      <t>5.</t>
    </r>
    <r>
      <rPr>
        <sz val="10"/>
        <rFont val="Times New Roman"/>
        <family val="1"/>
      </rPr>
      <t xml:space="preserve">            </t>
    </r>
    <r>
      <rPr>
        <sz val="10"/>
        <rFont val="Arial"/>
        <family val="2"/>
      </rPr>
      <t xml:space="preserve">Que mediante </t>
    </r>
    <r>
      <rPr>
        <b/>
        <sz val="10"/>
        <rFont val="Arial"/>
        <family val="2"/>
      </rPr>
      <t xml:space="preserve">Acuerdo Nº 06 de agosto 02 de 2018 </t>
    </r>
    <r>
      <rPr>
        <sz val="10"/>
        <rFont val="Arial"/>
        <family val="2"/>
      </rPr>
      <t xml:space="preserve"> el Consejo Directivo aprobó el Presupuesto para la vigencia 2019,  </t>
    </r>
  </si>
  <si>
    <t>TOTALDISMINUCIÓN</t>
  </si>
  <si>
    <t>Sede Francisco Antonio Uribe</t>
  </si>
  <si>
    <t>Francisco Antonio Uribe</t>
  </si>
  <si>
    <t>Juan de Dios y Batallón</t>
  </si>
  <si>
    <t>ACUERDO N° __ de Julio 11 de 2019</t>
  </si>
  <si>
    <r>
      <t xml:space="preserve"> Acta N° __ de  </t>
    </r>
    <r>
      <rPr>
        <b/>
        <sz val="12"/>
        <color indexed="10"/>
        <rFont val="Calibri"/>
        <family val="2"/>
      </rPr>
      <t>Julio 11 de 2019</t>
    </r>
  </si>
  <si>
    <t>Ingresos por Contrato de Concesión</t>
  </si>
  <si>
    <t>Por medio del cual  se establece el presupuesto para el año 2020</t>
  </si>
  <si>
    <t xml:space="preserve">Que el consejo directivo aprobó el Presupuesto para la vigencia 2020, mediante </t>
  </si>
  <si>
    <t xml:space="preserve">ARTÍCULO 1º. Presentar y aprobar el presupuesto para la vigencia fiscal 2020 de la, </t>
  </si>
  <si>
    <r>
      <t>ARTÍCULO 2º</t>
    </r>
    <r>
      <rPr>
        <sz val="11"/>
        <rFont val="Cambria"/>
        <family val="1"/>
      </rPr>
      <t>.-</t>
    </r>
    <r>
      <rPr>
        <b/>
        <sz val="11"/>
        <rFont val="Cambria"/>
        <family val="1"/>
      </rPr>
      <t>.</t>
    </r>
    <r>
      <rPr>
        <sz val="11"/>
        <rFont val="Cambria"/>
        <family val="1"/>
      </rPr>
      <t>Aprobar las disposiciones generales del presupuesto año 2020, las cuales dicen así:</t>
    </r>
  </si>
  <si>
    <t>DISPOSICIONES GENERALES PRESUPUESTO VIGENCIA FISCAL 2020</t>
  </si>
  <si>
    <r>
      <t xml:space="preserve">ARTÍCULO SEGUNDO. </t>
    </r>
    <r>
      <rPr>
        <sz val="11"/>
        <rFont val="Cambria"/>
        <family val="1"/>
      </rPr>
      <t>Las Disposiciones Generales rigen para el Presupuesto General del Fondo de Servicios Educativos de la Institución Educativa y guardará concordancia con los contenidos del Proyecto Educativo Institucional (PEI), del plan financiero y del Plan Operativa Anual de Inversión, y regirá para la vigencia fiscal de enero 01 a diciembre 31 de 2020</t>
    </r>
  </si>
  <si>
    <t>ARTICULO SEPTIMO. Los establecimientos educativos deberán presentar el proyecto de presupuesto por cada vigencia fiscal a la Secretaría de Educación, de acuerdo con la estructura de ingresos y gastos en los primeros 6 días del mes de agosto de cada vigencia.</t>
  </si>
  <si>
    <t>ARTICULO NOVENO. A partir de la vigencia 2009 dentro de los 6 primeros días del mes de agosto, las instituciones educativas y centros Educativos municipales que posean Fondos de Servicios Educativos, presentarán a la Secretaría de Educación Municipal los Acuerdos de presupuesto debidamente aprobados por el Consejo Directivo.</t>
  </si>
  <si>
    <t xml:space="preserve">El presente acuerdo rige a partir del 1 de Enero del 2020  y fue aprobado por el Consejo Directivo, Administrador del F.S.E,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</si>
</sst>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quot;$&quot;#,##0"/>
    <numFmt numFmtId="44" formatCode="_-&quot;$&quot;* #,##0.00_-;\-&quot;$&quot;* #,##0.00_-;_-&quot;$&quot;* &quot;-&quot;??_-;_-@_-"/>
    <numFmt numFmtId="43" formatCode="_-* #,##0.00_-;\-* #,##0.00_-;_-* &quot;-&quot;??_-;_-@_-"/>
    <numFmt numFmtId="164" formatCode="&quot;$&quot;#,##0.00_);[Red]\(&quot;$&quot;#,##0.00\)"/>
    <numFmt numFmtId="165" formatCode="_(* #,##0.00_);_(* \(#,##0.00\);_(* &quot;-&quot;??_);_(@_)"/>
    <numFmt numFmtId="166" formatCode="_(&quot;$&quot;\ * #,##0.00_);_(&quot;$&quot;\ * \(#,##0.00\);_(&quot;$&quot;\ * &quot;-&quot;??_);_(@_)"/>
    <numFmt numFmtId="167" formatCode="_ &quot;$&quot;\ * #,##0.00_ ;_ &quot;$&quot;\ * \-#,##0.00_ ;_ &quot;$&quot;\ * &quot;-&quot;??_ ;_ @_ "/>
    <numFmt numFmtId="168" formatCode="_ * #,##0.00_ ;_ * \-#,##0.00_ ;_ * &quot;-&quot;??_ ;_ @_ "/>
    <numFmt numFmtId="169" formatCode="[$$-240A]\ #,##0"/>
    <numFmt numFmtId="170" formatCode="[$$-240A]\ #,##0.00;[Red][$$-240A]\ #,##0.00"/>
    <numFmt numFmtId="171" formatCode="_ [$€]\ * #,##0.00_ ;_ [$€]\ * \-#,##0.00_ ;_ [$€]\ * &quot;-&quot;??_ ;_ @_ "/>
    <numFmt numFmtId="172" formatCode="&quot;$&quot;\ #,##0.00"/>
    <numFmt numFmtId="173" formatCode="&quot;$&quot;\ #,##0"/>
    <numFmt numFmtId="174" formatCode="_ * #,##0_ ;_ * \-#,##0_ ;_ * &quot;-&quot;??_ ;_ @_ "/>
    <numFmt numFmtId="175" formatCode="&quot;$&quot;\ #,##0;[Red]&quot;$&quot;\ \-#,##0"/>
    <numFmt numFmtId="176" formatCode="&quot;$&quot;\ #,##0.00;[Red]&quot;$&quot;\ \-#,##0.00"/>
    <numFmt numFmtId="177" formatCode="_(&quot;$&quot;* #,##0_);_(&quot;$&quot;* \(#,##0\);_(&quot;$&quot;* &quot;-&quot;??_);_(@_)"/>
  </numFmts>
  <fonts count="86" x14ac:knownFonts="1">
    <font>
      <sz val="10"/>
      <name val="Arial"/>
    </font>
    <font>
      <sz val="10"/>
      <name val="Arial"/>
      <family val="2"/>
    </font>
    <font>
      <sz val="8"/>
      <name val="Arial"/>
      <family val="2"/>
    </font>
    <font>
      <b/>
      <sz val="8"/>
      <name val="Arial"/>
      <family val="2"/>
    </font>
    <font>
      <sz val="10"/>
      <name val="Arial"/>
      <family val="2"/>
    </font>
    <font>
      <b/>
      <sz val="10"/>
      <name val="Arial"/>
      <family val="2"/>
    </font>
    <font>
      <sz val="8"/>
      <name val="Arial"/>
      <family val="2"/>
    </font>
    <font>
      <sz val="10"/>
      <name val="Arial"/>
      <family val="2"/>
    </font>
    <font>
      <b/>
      <sz val="12"/>
      <name val="Arial"/>
      <family val="2"/>
    </font>
    <font>
      <b/>
      <u/>
      <sz val="10"/>
      <name val="Arial"/>
      <family val="2"/>
    </font>
    <font>
      <b/>
      <sz val="12"/>
      <name val="Tahoma"/>
      <family val="2"/>
    </font>
    <font>
      <b/>
      <sz val="9"/>
      <color indexed="81"/>
      <name val="Tahoma"/>
      <family val="2"/>
    </font>
    <font>
      <sz val="9"/>
      <color indexed="81"/>
      <name val="Tahoma"/>
      <family val="2"/>
    </font>
    <font>
      <sz val="10"/>
      <color indexed="8"/>
      <name val="Arial"/>
      <family val="2"/>
    </font>
    <font>
      <sz val="10"/>
      <color indexed="8"/>
      <name val="Arial"/>
      <family val="2"/>
    </font>
    <font>
      <sz val="11.5"/>
      <color indexed="8"/>
      <name val="Times New Roman"/>
      <family val="1"/>
    </font>
    <font>
      <sz val="12"/>
      <color indexed="8"/>
      <name val="Times New Roman"/>
      <family val="1"/>
    </font>
    <font>
      <sz val="11.5"/>
      <color indexed="8"/>
      <name val="Arial"/>
      <family val="2"/>
    </font>
    <font>
      <sz val="11"/>
      <color indexed="8"/>
      <name val="Times New Roman"/>
      <family val="1"/>
    </font>
    <font>
      <i/>
      <sz val="11.5"/>
      <color indexed="8"/>
      <name val="Times New Roman"/>
      <family val="1"/>
    </font>
    <font>
      <i/>
      <sz val="11.5"/>
      <color indexed="8"/>
      <name val="Arial"/>
      <family val="2"/>
    </font>
    <font>
      <b/>
      <sz val="11.5"/>
      <color indexed="8"/>
      <name val="Times New Roman"/>
      <family val="1"/>
    </font>
    <font>
      <b/>
      <sz val="10"/>
      <color indexed="8"/>
      <name val="Arial"/>
      <family val="2"/>
    </font>
    <font>
      <b/>
      <i/>
      <sz val="11.5"/>
      <color indexed="8"/>
      <name val="Times New Roman"/>
      <family val="1"/>
    </font>
    <font>
      <sz val="8"/>
      <color indexed="81"/>
      <name val="Tahoma"/>
      <family val="2"/>
    </font>
    <font>
      <b/>
      <sz val="7"/>
      <name val="Arial"/>
      <family val="2"/>
    </font>
    <font>
      <sz val="7"/>
      <name val="Arial"/>
      <family val="2"/>
    </font>
    <font>
      <sz val="10"/>
      <color indexed="8"/>
      <name val="Times New Roman"/>
      <family val="1"/>
    </font>
    <font>
      <sz val="10"/>
      <name val="MS Sans Serif"/>
      <family val="2"/>
    </font>
    <font>
      <sz val="11"/>
      <name val="Calibri"/>
      <family val="2"/>
    </font>
    <font>
      <b/>
      <sz val="12"/>
      <color indexed="10"/>
      <name val="Calibri"/>
      <family val="2"/>
    </font>
    <font>
      <b/>
      <sz val="11"/>
      <name val="Cambria"/>
      <family val="1"/>
    </font>
    <font>
      <sz val="11"/>
      <name val="Cambria"/>
      <family val="1"/>
    </font>
    <font>
      <sz val="11"/>
      <color indexed="10"/>
      <name val="Cambria"/>
      <family val="1"/>
    </font>
    <font>
      <sz val="10"/>
      <name val="Verdana"/>
      <family val="2"/>
    </font>
    <font>
      <b/>
      <sz val="10"/>
      <name val="Verdana"/>
      <family val="2"/>
    </font>
    <font>
      <sz val="9"/>
      <name val="Arial"/>
      <family val="2"/>
    </font>
    <font>
      <sz val="10"/>
      <color indexed="63"/>
      <name val="Verdana"/>
      <family val="2"/>
    </font>
    <font>
      <b/>
      <sz val="10"/>
      <color indexed="63"/>
      <name val="Verdana"/>
      <family val="2"/>
    </font>
    <font>
      <u/>
      <sz val="10"/>
      <color indexed="12"/>
      <name val="Arial"/>
      <family val="2"/>
    </font>
    <font>
      <sz val="10"/>
      <name val="Times New Roman"/>
      <family val="1"/>
    </font>
    <font>
      <sz val="11"/>
      <name val="Arial"/>
      <family val="2"/>
    </font>
    <font>
      <b/>
      <sz val="12"/>
      <color indexed="8"/>
      <name val="Arial"/>
      <family val="2"/>
    </font>
    <font>
      <b/>
      <u/>
      <sz val="10"/>
      <name val="Cambria"/>
      <family val="1"/>
    </font>
    <font>
      <sz val="10"/>
      <name val="Cambria"/>
      <family val="1"/>
    </font>
    <font>
      <b/>
      <i/>
      <u/>
      <sz val="10"/>
      <name val="Times New Roman"/>
      <family val="1"/>
    </font>
    <font>
      <sz val="12"/>
      <name val="Arial"/>
      <family val="2"/>
    </font>
    <font>
      <sz val="7"/>
      <color indexed="8"/>
      <name val="Arial"/>
      <family val="2"/>
    </font>
    <font>
      <sz val="7"/>
      <color indexed="8"/>
      <name val="Times New Roman"/>
      <family val="1"/>
    </font>
    <font>
      <sz val="10"/>
      <color rgb="FF000000"/>
      <name val="Arial"/>
      <family val="2"/>
    </font>
    <font>
      <b/>
      <sz val="10"/>
      <color rgb="FF000000"/>
      <name val="Arial"/>
      <family val="2"/>
    </font>
    <font>
      <sz val="10"/>
      <color rgb="FFFF0000"/>
      <name val="Arial"/>
      <family val="2"/>
    </font>
    <font>
      <b/>
      <sz val="10"/>
      <color theme="1"/>
      <name val="Calibri"/>
      <family val="2"/>
      <scheme val="minor"/>
    </font>
    <font>
      <sz val="10"/>
      <color theme="1"/>
      <name val="Calibri"/>
      <family val="2"/>
      <scheme val="minor"/>
    </font>
    <font>
      <b/>
      <sz val="11"/>
      <color theme="1"/>
      <name val="Calibri"/>
      <family val="2"/>
      <scheme val="minor"/>
    </font>
    <font>
      <b/>
      <sz val="12"/>
      <color theme="1"/>
      <name val="Calibri"/>
      <family val="2"/>
      <scheme val="minor"/>
    </font>
    <font>
      <sz val="12"/>
      <name val="Calibri"/>
      <family val="2"/>
      <scheme val="minor"/>
    </font>
    <font>
      <sz val="10"/>
      <name val="Cambria"/>
      <family val="1"/>
      <scheme val="major"/>
    </font>
    <font>
      <b/>
      <sz val="10"/>
      <color theme="1"/>
      <name val="Cambria"/>
      <family val="1"/>
      <scheme val="major"/>
    </font>
    <font>
      <sz val="10"/>
      <color theme="1"/>
      <name val="Cambria"/>
      <family val="1"/>
      <scheme val="major"/>
    </font>
    <font>
      <b/>
      <sz val="10"/>
      <name val="Cambria"/>
      <family val="1"/>
      <scheme val="major"/>
    </font>
    <font>
      <b/>
      <sz val="10"/>
      <color theme="0"/>
      <name val="Cambria"/>
      <family val="1"/>
      <scheme val="major"/>
    </font>
    <font>
      <b/>
      <sz val="9"/>
      <name val="Cambria"/>
      <family val="1"/>
      <scheme val="major"/>
    </font>
    <font>
      <sz val="9"/>
      <name val="Cambria"/>
      <family val="1"/>
      <scheme val="major"/>
    </font>
    <font>
      <sz val="9"/>
      <color theme="1"/>
      <name val="Cambria"/>
      <family val="1"/>
      <scheme val="major"/>
    </font>
    <font>
      <b/>
      <sz val="9"/>
      <color theme="1"/>
      <name val="Cambria"/>
      <family val="1"/>
      <scheme val="major"/>
    </font>
    <font>
      <b/>
      <sz val="9"/>
      <color theme="0"/>
      <name val="Cambria"/>
      <family val="1"/>
      <scheme val="major"/>
    </font>
    <font>
      <b/>
      <sz val="12"/>
      <color theme="1"/>
      <name val="Cambria"/>
      <family val="1"/>
      <scheme val="major"/>
    </font>
    <font>
      <sz val="12"/>
      <name val="Cambria"/>
      <family val="1"/>
      <scheme val="major"/>
    </font>
    <font>
      <b/>
      <sz val="11"/>
      <name val="Cambria"/>
      <family val="1"/>
      <scheme val="major"/>
    </font>
    <font>
      <sz val="11"/>
      <name val="Cambria"/>
      <family val="1"/>
      <scheme val="major"/>
    </font>
    <font>
      <b/>
      <sz val="11"/>
      <color rgb="FF000000"/>
      <name val="Calibri"/>
      <family val="2"/>
    </font>
    <font>
      <sz val="12"/>
      <color rgb="FF000000"/>
      <name val="Calibri"/>
      <family val="2"/>
    </font>
    <font>
      <b/>
      <sz val="14"/>
      <color theme="1"/>
      <name val="Calibri"/>
      <family val="2"/>
      <scheme val="minor"/>
    </font>
    <font>
      <b/>
      <sz val="14"/>
      <color theme="1"/>
      <name val="Cambria"/>
      <family val="1"/>
      <scheme val="major"/>
    </font>
    <font>
      <sz val="11"/>
      <color theme="1"/>
      <name val="Calibri"/>
      <family val="2"/>
      <scheme val="minor"/>
    </font>
    <font>
      <b/>
      <sz val="12"/>
      <name val="Cambria"/>
      <family val="1"/>
      <scheme val="major"/>
    </font>
    <font>
      <b/>
      <sz val="16"/>
      <name val="Arial"/>
      <family val="2"/>
    </font>
    <font>
      <b/>
      <sz val="14"/>
      <name val="Arial"/>
      <family val="2"/>
    </font>
    <font>
      <sz val="14"/>
      <name val="Arial"/>
      <family val="2"/>
    </font>
    <font>
      <sz val="10"/>
      <color theme="1"/>
      <name val="Arial"/>
      <family val="2"/>
    </font>
    <font>
      <sz val="10"/>
      <color theme="1"/>
      <name val="Verdana"/>
      <family val="2"/>
    </font>
    <font>
      <sz val="9"/>
      <color theme="1"/>
      <name val="Arial"/>
      <family val="2"/>
    </font>
    <font>
      <b/>
      <sz val="12"/>
      <name val="Verdana"/>
      <family val="2"/>
    </font>
    <font>
      <b/>
      <sz val="12"/>
      <color rgb="FFC00000"/>
      <name val="Cambria"/>
      <family val="1"/>
      <scheme val="major"/>
    </font>
    <font>
      <sz val="10"/>
      <color rgb="FFC00000"/>
      <name val="Cambria"/>
      <family val="1"/>
      <scheme val="major"/>
    </font>
  </fonts>
  <fills count="26">
    <fill>
      <patternFill patternType="none"/>
    </fill>
    <fill>
      <patternFill patternType="gray125"/>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008E40"/>
        <bgColor indexed="64"/>
      </patternFill>
    </fill>
    <fill>
      <patternFill patternType="solid">
        <fgColor rgb="FFFFE7FF"/>
        <bgColor indexed="64"/>
      </patternFill>
    </fill>
    <fill>
      <patternFill patternType="solid">
        <fgColor theme="9" tint="-0.249977111117893"/>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FFC000"/>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rgb="FF92D050"/>
        <bgColor indexed="64"/>
      </patternFill>
    </fill>
    <fill>
      <patternFill patternType="solid">
        <fgColor rgb="FFFFFFCC"/>
        <bgColor indexed="64"/>
      </patternFill>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2">
    <xf numFmtId="0" fontId="0" fillId="0" borderId="0"/>
    <xf numFmtId="171" fontId="1" fillId="0" borderId="0" applyFont="0" applyFill="0" applyBorder="0" applyAlignment="0" applyProtection="0"/>
    <xf numFmtId="0" fontId="1" fillId="0" borderId="0" applyNumberFormat="0" applyFont="0" applyFill="0" applyBorder="0" applyAlignment="0" applyProtection="0"/>
    <xf numFmtId="0" fontId="39" fillId="0" borderId="0" applyNumberFormat="0" applyFill="0" applyBorder="0" applyAlignment="0" applyProtection="0">
      <alignment vertical="top"/>
      <protection locked="0"/>
    </xf>
    <xf numFmtId="168" fontId="1" fillId="0" borderId="0" applyFont="0" applyFill="0" applyBorder="0" applyAlignment="0" applyProtection="0"/>
    <xf numFmtId="43" fontId="7"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5" fontId="75"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0" fontId="13" fillId="0" borderId="0"/>
    <xf numFmtId="0" fontId="1" fillId="0" borderId="0"/>
    <xf numFmtId="0" fontId="13" fillId="0" borderId="0"/>
    <xf numFmtId="0" fontId="1" fillId="0" borderId="0"/>
    <xf numFmtId="0" fontId="4" fillId="0" borderId="0">
      <alignment vertical="center"/>
    </xf>
    <xf numFmtId="0" fontId="1" fillId="0" borderId="0"/>
    <xf numFmtId="0" fontId="75" fillId="0" borderId="0"/>
    <xf numFmtId="0" fontId="28" fillId="0" borderId="0"/>
  </cellStyleXfs>
  <cellXfs count="985">
    <xf numFmtId="0" fontId="0" fillId="0" borderId="0" xfId="0"/>
    <xf numFmtId="167" fontId="2" fillId="0" borderId="1" xfId="10" applyFont="1" applyFill="1" applyBorder="1"/>
    <xf numFmtId="167" fontId="2" fillId="0" borderId="1" xfId="10" applyFont="1" applyBorder="1"/>
    <xf numFmtId="0" fontId="0" fillId="0" borderId="1" xfId="0" applyBorder="1"/>
    <xf numFmtId="0" fontId="0" fillId="0" borderId="0" xfId="0" applyBorder="1"/>
    <xf numFmtId="0" fontId="3" fillId="0" borderId="1" xfId="4" applyNumberFormat="1" applyFont="1" applyFill="1" applyBorder="1" applyAlignment="1">
      <alignment vertical="center" wrapText="1"/>
    </xf>
    <xf numFmtId="170" fontId="3" fillId="0" borderId="1" xfId="10" applyNumberFormat="1" applyFont="1" applyFill="1" applyBorder="1" applyAlignment="1">
      <alignment horizontal="right"/>
    </xf>
    <xf numFmtId="167" fontId="0" fillId="0" borderId="0" xfId="0" applyNumberFormat="1"/>
    <xf numFmtId="170" fontId="3" fillId="0" borderId="1" xfId="10" applyNumberFormat="1" applyFont="1" applyFill="1" applyBorder="1"/>
    <xf numFmtId="0" fontId="2" fillId="0" borderId="1" xfId="10" applyNumberFormat="1" applyFont="1" applyFill="1" applyBorder="1" applyAlignment="1">
      <alignment horizontal="center"/>
    </xf>
    <xf numFmtId="0" fontId="2" fillId="0" borderId="1" xfId="0" applyFont="1" applyBorder="1" applyAlignment="1">
      <alignment horizontal="center"/>
    </xf>
    <xf numFmtId="0" fontId="2" fillId="0" borderId="1" xfId="0" applyFont="1" applyBorder="1"/>
    <xf numFmtId="172" fontId="3" fillId="0" borderId="2" xfId="10" applyNumberFormat="1" applyFont="1" applyFill="1" applyBorder="1" applyAlignment="1"/>
    <xf numFmtId="0" fontId="2" fillId="0" borderId="3" xfId="4" applyNumberFormat="1" applyFont="1" applyFill="1" applyBorder="1" applyAlignment="1">
      <alignment horizontal="left" vertical="center" wrapText="1"/>
    </xf>
    <xf numFmtId="167" fontId="3" fillId="0" borderId="4" xfId="10" applyFont="1" applyFill="1" applyBorder="1"/>
    <xf numFmtId="0" fontId="3" fillId="0" borderId="5" xfId="4" applyNumberFormat="1" applyFont="1" applyFill="1" applyBorder="1" applyAlignment="1">
      <alignment vertical="center" wrapText="1"/>
    </xf>
    <xf numFmtId="0" fontId="3" fillId="0" borderId="3" xfId="4" applyNumberFormat="1" applyFont="1" applyFill="1" applyBorder="1" applyAlignment="1">
      <alignment vertical="center" wrapText="1"/>
    </xf>
    <xf numFmtId="0" fontId="3" fillId="0" borderId="6" xfId="4" applyNumberFormat="1" applyFont="1" applyFill="1" applyBorder="1" applyAlignment="1">
      <alignment vertical="center" wrapText="1"/>
    </xf>
    <xf numFmtId="0" fontId="3" fillId="0" borderId="7" xfId="4" applyNumberFormat="1" applyFont="1" applyFill="1" applyBorder="1" applyAlignment="1">
      <alignment vertical="center" wrapText="1"/>
    </xf>
    <xf numFmtId="0" fontId="3" fillId="0" borderId="8" xfId="4" applyNumberFormat="1" applyFont="1" applyFill="1" applyBorder="1" applyAlignment="1">
      <alignment vertical="center" wrapText="1"/>
    </xf>
    <xf numFmtId="167" fontId="2" fillId="0" borderId="4" xfId="10" applyFont="1" applyFill="1" applyBorder="1"/>
    <xf numFmtId="0" fontId="2" fillId="0" borderId="5" xfId="0" applyFont="1" applyBorder="1"/>
    <xf numFmtId="49" fontId="2" fillId="0" borderId="1" xfId="0" applyNumberFormat="1" applyFont="1" applyBorder="1" applyAlignment="1">
      <alignment horizontal="center"/>
    </xf>
    <xf numFmtId="0" fontId="3" fillId="0" borderId="9" xfId="0" applyFont="1" applyBorder="1"/>
    <xf numFmtId="0" fontId="2" fillId="0" borderId="9" xfId="0" applyFont="1" applyBorder="1"/>
    <xf numFmtId="16" fontId="2" fillId="0" borderId="1" xfId="0" applyNumberFormat="1" applyFont="1" applyBorder="1"/>
    <xf numFmtId="17" fontId="2" fillId="0" borderId="1" xfId="0" applyNumberFormat="1" applyFont="1" applyBorder="1" applyAlignment="1">
      <alignment horizontal="center" vertical="center" wrapText="1"/>
    </xf>
    <xf numFmtId="169" fontId="2" fillId="0" borderId="1" xfId="0" applyNumberFormat="1" applyFont="1" applyBorder="1" applyAlignment="1">
      <alignment horizontal="center" vertical="center" wrapText="1"/>
    </xf>
    <xf numFmtId="0" fontId="5" fillId="0" borderId="0" xfId="0" applyFont="1" applyBorder="1" applyAlignment="1"/>
    <xf numFmtId="0" fontId="5" fillId="0" borderId="10" xfId="0" applyFont="1" applyBorder="1" applyAlignment="1"/>
    <xf numFmtId="0" fontId="4" fillId="0" borderId="0" xfId="0" applyFont="1" applyBorder="1" applyAlignment="1"/>
    <xf numFmtId="0" fontId="4" fillId="0" borderId="10" xfId="0" applyFont="1" applyBorder="1" applyAlignment="1"/>
    <xf numFmtId="0" fontId="2" fillId="2" borderId="11" xfId="0" applyFont="1" applyFill="1" applyBorder="1"/>
    <xf numFmtId="0" fontId="2" fillId="2" borderId="12" xfId="0" applyFont="1" applyFill="1" applyBorder="1"/>
    <xf numFmtId="49" fontId="2" fillId="2" borderId="12" xfId="0" applyNumberFormat="1" applyFont="1" applyFill="1" applyBorder="1" applyAlignment="1">
      <alignment horizontal="center"/>
    </xf>
    <xf numFmtId="170" fontId="3" fillId="2" borderId="12" xfId="10" applyNumberFormat="1" applyFont="1" applyFill="1" applyBorder="1"/>
    <xf numFmtId="0" fontId="3" fillId="2" borderId="13" xfId="0" applyFont="1" applyFill="1" applyBorder="1"/>
    <xf numFmtId="0" fontId="5" fillId="0" borderId="1" xfId="0" applyFont="1" applyBorder="1" applyAlignment="1">
      <alignment horizontal="left"/>
    </xf>
    <xf numFmtId="0" fontId="0" fillId="0" borderId="0" xfId="0" applyAlignment="1">
      <alignment horizontal="center"/>
    </xf>
    <xf numFmtId="0" fontId="5" fillId="0" borderId="0" xfId="0" applyFont="1" applyBorder="1" applyAlignment="1">
      <alignment wrapText="1"/>
    </xf>
    <xf numFmtId="0" fontId="3" fillId="2" borderId="14" xfId="4" applyNumberFormat="1" applyFont="1" applyFill="1" applyBorder="1" applyAlignment="1">
      <alignment horizontal="center" vertical="center" wrapText="1"/>
    </xf>
    <xf numFmtId="0" fontId="3" fillId="2" borderId="15" xfId="4" applyNumberFormat="1" applyFont="1" applyFill="1" applyBorder="1" applyAlignment="1">
      <alignment horizontal="center" vertical="center" wrapText="1"/>
    </xf>
    <xf numFmtId="0" fontId="3" fillId="2" borderId="16" xfId="4" applyNumberFormat="1" applyFont="1" applyFill="1" applyBorder="1" applyAlignment="1">
      <alignment vertical="center" wrapText="1"/>
    </xf>
    <xf numFmtId="0" fontId="5" fillId="0" borderId="17" xfId="0" applyFont="1" applyBorder="1" applyAlignment="1"/>
    <xf numFmtId="0" fontId="5" fillId="0" borderId="0" xfId="0" applyFont="1" applyAlignment="1">
      <alignment horizontal="center"/>
    </xf>
    <xf numFmtId="0" fontId="5" fillId="0" borderId="0" xfId="0" applyFont="1"/>
    <xf numFmtId="0" fontId="5" fillId="0" borderId="1" xfId="0" applyFont="1" applyBorder="1"/>
    <xf numFmtId="0" fontId="4" fillId="0" borderId="0" xfId="0" applyFont="1" applyAlignment="1">
      <alignment horizontal="center"/>
    </xf>
    <xf numFmtId="0" fontId="4" fillId="0" borderId="0" xfId="0" applyFont="1" applyFill="1" applyBorder="1"/>
    <xf numFmtId="0" fontId="4" fillId="0" borderId="0" xfId="0" applyFont="1"/>
    <xf numFmtId="4" fontId="4" fillId="0" borderId="0" xfId="0" applyNumberFormat="1" applyFont="1"/>
    <xf numFmtId="4" fontId="5" fillId="0" borderId="0" xfId="0" applyNumberFormat="1" applyFont="1"/>
    <xf numFmtId="4" fontId="4" fillId="0" borderId="1" xfId="0" applyNumberFormat="1" applyFont="1" applyBorder="1"/>
    <xf numFmtId="0" fontId="4" fillId="0" borderId="1" xfId="0" applyFont="1" applyBorder="1"/>
    <xf numFmtId="4" fontId="4" fillId="0" borderId="0" xfId="0" applyNumberFormat="1" applyFont="1" applyBorder="1"/>
    <xf numFmtId="0" fontId="4" fillId="0" borderId="0" xfId="0" applyFont="1" applyBorder="1"/>
    <xf numFmtId="0" fontId="4" fillId="0" borderId="0" xfId="0" applyFont="1" applyAlignment="1">
      <alignment vertical="center"/>
    </xf>
    <xf numFmtId="0" fontId="9" fillId="0" borderId="0" xfId="0" applyFont="1"/>
    <xf numFmtId="0" fontId="9" fillId="0" borderId="0" xfId="0" applyFont="1" applyAlignment="1">
      <alignment vertical="center"/>
    </xf>
    <xf numFmtId="4" fontId="5" fillId="0" borderId="0" xfId="0" applyNumberFormat="1" applyFont="1" applyBorder="1"/>
    <xf numFmtId="4" fontId="9" fillId="0" borderId="0" xfId="0" applyNumberFormat="1" applyFont="1" applyBorder="1"/>
    <xf numFmtId="0" fontId="9" fillId="0" borderId="18" xfId="0" applyFont="1" applyBorder="1"/>
    <xf numFmtId="4" fontId="5" fillId="0" borderId="19" xfId="0" applyNumberFormat="1" applyFont="1" applyBorder="1"/>
    <xf numFmtId="0" fontId="0" fillId="0" borderId="20" xfId="0" applyBorder="1"/>
    <xf numFmtId="4" fontId="4" fillId="0" borderId="21" xfId="0" applyNumberFormat="1" applyFont="1" applyBorder="1"/>
    <xf numFmtId="0" fontId="4" fillId="0" borderId="20" xfId="0" applyFont="1" applyBorder="1" applyAlignment="1">
      <alignment wrapText="1"/>
    </xf>
    <xf numFmtId="4" fontId="0" fillId="0" borderId="21" xfId="0" applyNumberFormat="1" applyBorder="1"/>
    <xf numFmtId="4" fontId="0" fillId="0" borderId="0" xfId="0" applyNumberFormat="1" applyBorder="1"/>
    <xf numFmtId="0" fontId="4" fillId="0" borderId="22" xfId="0" applyFont="1" applyBorder="1"/>
    <xf numFmtId="4" fontId="4" fillId="0" borderId="23" xfId="0" applyNumberFormat="1" applyFont="1" applyBorder="1"/>
    <xf numFmtId="0" fontId="4" fillId="0" borderId="20" xfId="0" applyFont="1" applyBorder="1"/>
    <xf numFmtId="0" fontId="9" fillId="0" borderId="0" xfId="0" applyFont="1" applyBorder="1"/>
    <xf numFmtId="0" fontId="5" fillId="0" borderId="22" xfId="0" applyFont="1" applyBorder="1"/>
    <xf numFmtId="0" fontId="0" fillId="0" borderId="22" xfId="0" applyBorder="1"/>
    <xf numFmtId="0" fontId="9" fillId="0" borderId="2" xfId="0" applyFont="1" applyBorder="1"/>
    <xf numFmtId="4" fontId="5" fillId="0" borderId="24" xfId="0" applyNumberFormat="1" applyFont="1" applyBorder="1"/>
    <xf numFmtId="0" fontId="5" fillId="0" borderId="0" xfId="0" applyFont="1" applyAlignment="1"/>
    <xf numFmtId="0" fontId="4" fillId="0" borderId="1" xfId="0" applyFont="1" applyFill="1" applyBorder="1"/>
    <xf numFmtId="0" fontId="4" fillId="0" borderId="0" xfId="0" applyFont="1" applyBorder="1" applyAlignment="1">
      <alignment horizontal="right"/>
    </xf>
    <xf numFmtId="4" fontId="0" fillId="0" borderId="0" xfId="0" applyNumberFormat="1"/>
    <xf numFmtId="0" fontId="5" fillId="0" borderId="1" xfId="0" applyFont="1" applyBorder="1" applyAlignment="1">
      <alignment horizontal="center"/>
    </xf>
    <xf numFmtId="0" fontId="10" fillId="0" borderId="0" xfId="0" applyFont="1" applyAlignment="1"/>
    <xf numFmtId="170" fontId="2" fillId="0" borderId="1" xfId="10" applyNumberFormat="1" applyFont="1" applyFill="1" applyBorder="1"/>
    <xf numFmtId="172" fontId="2" fillId="0" borderId="2" xfId="10" applyNumberFormat="1" applyFont="1" applyFill="1" applyBorder="1" applyAlignment="1"/>
    <xf numFmtId="0" fontId="4" fillId="0" borderId="1" xfId="0" applyFont="1" applyBorder="1" applyAlignment="1">
      <alignment wrapText="1"/>
    </xf>
    <xf numFmtId="0" fontId="14" fillId="0" borderId="0" xfId="14" applyFont="1"/>
    <xf numFmtId="0" fontId="15" fillId="0" borderId="19" xfId="14" applyFont="1" applyBorder="1" applyAlignment="1">
      <alignment horizontal="center" vertical="top" wrapText="1"/>
    </xf>
    <xf numFmtId="0" fontId="15" fillId="0" borderId="12" xfId="14" applyFont="1" applyBorder="1" applyAlignment="1">
      <alignment horizontal="center" vertical="top" wrapText="1"/>
    </xf>
    <xf numFmtId="0" fontId="16" fillId="0" borderId="1" xfId="14" applyFont="1" applyBorder="1" applyAlignment="1">
      <alignment vertical="top" wrapText="1"/>
    </xf>
    <xf numFmtId="3" fontId="17" fillId="0" borderId="1" xfId="14" applyNumberFormat="1" applyFont="1" applyBorder="1" applyAlignment="1">
      <alignment horizontal="right" vertical="top" wrapText="1"/>
    </xf>
    <xf numFmtId="0" fontId="18" fillId="0" borderId="1" xfId="14" applyFont="1" applyBorder="1" applyAlignment="1">
      <alignment vertical="top" wrapText="1"/>
    </xf>
    <xf numFmtId="0" fontId="19" fillId="0" borderId="25" xfId="14" applyFont="1" applyBorder="1" applyAlignment="1">
      <alignment horizontal="right" vertical="top" wrapText="1"/>
    </xf>
    <xf numFmtId="0" fontId="19" fillId="0" borderId="24" xfId="14" applyFont="1" applyBorder="1" applyAlignment="1">
      <alignment horizontal="right" vertical="top" wrapText="1"/>
    </xf>
    <xf numFmtId="3" fontId="14" fillId="0" borderId="0" xfId="14" applyNumberFormat="1" applyFont="1"/>
    <xf numFmtId="0" fontId="15" fillId="0" borderId="21" xfId="14" applyFont="1" applyBorder="1" applyAlignment="1">
      <alignment horizontal="center" vertical="top" wrapText="1"/>
    </xf>
    <xf numFmtId="0" fontId="15" fillId="0" borderId="15" xfId="14" applyFont="1" applyBorder="1" applyAlignment="1">
      <alignment horizontal="center" vertical="top" wrapText="1"/>
    </xf>
    <xf numFmtId="0" fontId="19" fillId="0" borderId="25" xfId="14" applyFont="1" applyBorder="1" applyAlignment="1">
      <alignment vertical="top" wrapText="1"/>
    </xf>
    <xf numFmtId="0" fontId="17" fillId="0" borderId="24" xfId="14" applyFont="1" applyBorder="1" applyAlignment="1">
      <alignment horizontal="right" vertical="top" wrapText="1"/>
    </xf>
    <xf numFmtId="0" fontId="15" fillId="0" borderId="21" xfId="14" applyFont="1" applyBorder="1" applyAlignment="1">
      <alignment vertical="top" wrapText="1"/>
    </xf>
    <xf numFmtId="3" fontId="15" fillId="0" borderId="1" xfId="14" applyNumberFormat="1" applyFont="1" applyBorder="1" applyAlignment="1">
      <alignment horizontal="right" vertical="top" wrapText="1"/>
    </xf>
    <xf numFmtId="0" fontId="15" fillId="0" borderId="24" xfId="14" applyFont="1" applyBorder="1" applyAlignment="1">
      <alignment vertical="top" wrapText="1"/>
    </xf>
    <xf numFmtId="0" fontId="20" fillId="0" borderId="0" xfId="14" applyFont="1" applyBorder="1" applyAlignment="1">
      <alignment horizontal="right" vertical="top" wrapText="1"/>
    </xf>
    <xf numFmtId="0" fontId="19" fillId="0" borderId="0" xfId="14" applyFont="1" applyBorder="1" applyAlignment="1">
      <alignment horizontal="right" vertical="top" wrapText="1"/>
    </xf>
    <xf numFmtId="3" fontId="19" fillId="0" borderId="0" xfId="14" applyNumberFormat="1" applyFont="1" applyBorder="1" applyAlignment="1">
      <alignment horizontal="right" vertical="top" wrapText="1"/>
    </xf>
    <xf numFmtId="0" fontId="15" fillId="0" borderId="1" xfId="14" applyFont="1" applyBorder="1" applyAlignment="1">
      <alignment horizontal="center" vertical="top" wrapText="1"/>
    </xf>
    <xf numFmtId="164" fontId="17" fillId="0" borderId="24" xfId="14" applyNumberFormat="1" applyFont="1" applyBorder="1" applyAlignment="1">
      <alignment horizontal="center" vertical="center" wrapText="1"/>
    </xf>
    <xf numFmtId="0" fontId="14" fillId="0" borderId="26" xfId="14" applyFont="1" applyBorder="1"/>
    <xf numFmtId="0" fontId="15" fillId="0" borderId="0" xfId="14" applyFont="1"/>
    <xf numFmtId="0" fontId="21" fillId="0" borderId="19" xfId="14" applyFont="1" applyBorder="1" applyAlignment="1">
      <alignment horizontal="center" vertical="top" wrapText="1"/>
    </xf>
    <xf numFmtId="0" fontId="21" fillId="0" borderId="12" xfId="14" applyFont="1" applyBorder="1" applyAlignment="1">
      <alignment horizontal="center" vertical="top" wrapText="1"/>
    </xf>
    <xf numFmtId="0" fontId="23" fillId="0" borderId="25" xfId="14" applyFont="1" applyBorder="1" applyAlignment="1">
      <alignment horizontal="right" vertical="top" wrapText="1"/>
    </xf>
    <xf numFmtId="0" fontId="4" fillId="0" borderId="0" xfId="0" applyFont="1" applyFill="1" applyBorder="1" applyAlignment="1">
      <alignment vertical="top" wrapText="1"/>
    </xf>
    <xf numFmtId="3" fontId="22" fillId="0" borderId="1" xfId="14" applyNumberFormat="1" applyFont="1" applyBorder="1"/>
    <xf numFmtId="0" fontId="18" fillId="0" borderId="25" xfId="14" applyFont="1" applyBorder="1" applyAlignment="1">
      <alignment vertical="top" wrapText="1"/>
    </xf>
    <xf numFmtId="0" fontId="0" fillId="3" borderId="1" xfId="0" applyNumberFormat="1" applyFill="1" applyBorder="1" applyAlignment="1">
      <alignment horizontal="left"/>
    </xf>
    <xf numFmtId="0" fontId="2" fillId="0" borderId="0" xfId="0" applyFont="1"/>
    <xf numFmtId="0" fontId="2" fillId="0" borderId="0" xfId="0" applyFont="1" applyBorder="1" applyAlignment="1">
      <alignment horizontal="center"/>
    </xf>
    <xf numFmtId="0" fontId="2" fillId="0" borderId="0" xfId="0" applyFont="1" applyBorder="1"/>
    <xf numFmtId="169" fontId="2" fillId="0" borderId="0" xfId="0" applyNumberFormat="1" applyFont="1" applyBorder="1" applyAlignment="1">
      <alignment horizontal="center"/>
    </xf>
    <xf numFmtId="3" fontId="0" fillId="0" borderId="0" xfId="0" applyNumberFormat="1"/>
    <xf numFmtId="4" fontId="4" fillId="7" borderId="21" xfId="0" applyNumberFormat="1" applyFont="1" applyFill="1" applyBorder="1"/>
    <xf numFmtId="4" fontId="0" fillId="7" borderId="21" xfId="0" applyNumberFormat="1" applyFill="1" applyBorder="1"/>
    <xf numFmtId="4" fontId="4" fillId="7" borderId="23" xfId="0" applyNumberFormat="1" applyFont="1" applyFill="1" applyBorder="1"/>
    <xf numFmtId="4" fontId="0" fillId="7" borderId="23" xfId="0" applyNumberFormat="1" applyFill="1" applyBorder="1"/>
    <xf numFmtId="4" fontId="5" fillId="7" borderId="19" xfId="0" applyNumberFormat="1" applyFont="1" applyFill="1" applyBorder="1"/>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2" fillId="0" borderId="1" xfId="0" applyFont="1" applyBorder="1" applyAlignment="1">
      <alignment horizontal="left" vertical="top" wrapText="1"/>
    </xf>
    <xf numFmtId="17" fontId="2" fillId="0" borderId="7" xfId="0" applyNumberFormat="1" applyFont="1" applyBorder="1" applyAlignment="1">
      <alignment horizontal="center" vertical="center" wrapText="1"/>
    </xf>
    <xf numFmtId="0" fontId="3" fillId="0" borderId="31" xfId="0" applyFont="1" applyFill="1" applyBorder="1" applyAlignment="1">
      <alignment horizontal="left" vertical="center" wrapText="1"/>
    </xf>
    <xf numFmtId="0" fontId="2" fillId="0" borderId="32" xfId="0" applyFont="1" applyBorder="1" applyAlignment="1">
      <alignment horizontal="left" vertical="top" wrapText="1"/>
    </xf>
    <xf numFmtId="17" fontId="2" fillId="0" borderId="33" xfId="0" applyNumberFormat="1" applyFont="1" applyBorder="1" applyAlignment="1">
      <alignment horizontal="center" vertical="center" wrapText="1"/>
    </xf>
    <xf numFmtId="17" fontId="2" fillId="0" borderId="33" xfId="0" applyNumberFormat="1" applyFont="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3" fillId="0" borderId="1" xfId="0" applyFont="1" applyBorder="1" applyAlignment="1">
      <alignment horizontal="left" vertical="top" wrapText="1"/>
    </xf>
    <xf numFmtId="17" fontId="2" fillId="0" borderId="1" xfId="0" applyNumberFormat="1" applyFont="1" applyBorder="1" applyAlignment="1">
      <alignment horizontal="left" vertical="top" wrapText="1"/>
    </xf>
    <xf numFmtId="0" fontId="2" fillId="0" borderId="3" xfId="0" applyFont="1" applyBorder="1" applyAlignment="1">
      <alignment horizontal="left" vertical="top" wrapText="1"/>
    </xf>
    <xf numFmtId="0" fontId="2" fillId="0" borderId="24" xfId="0" applyFont="1" applyBorder="1" applyAlignment="1">
      <alignment horizontal="left" vertical="top" wrapText="1"/>
    </xf>
    <xf numFmtId="0" fontId="2" fillId="0" borderId="35" xfId="0" applyFont="1" applyBorder="1" applyAlignment="1">
      <alignment horizontal="left" vertical="top" wrapText="1"/>
    </xf>
    <xf numFmtId="17" fontId="2" fillId="0" borderId="7" xfId="0" applyNumberFormat="1"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36" xfId="0" applyFont="1" applyBorder="1" applyAlignment="1">
      <alignment horizontal="left" vertical="top" wrapText="1"/>
    </xf>
    <xf numFmtId="0" fontId="2" fillId="0" borderId="37" xfId="0" applyFont="1" applyBorder="1" applyAlignment="1">
      <alignment horizontal="left" vertical="top" wrapText="1"/>
    </xf>
    <xf numFmtId="0" fontId="2" fillId="0" borderId="25" xfId="0" applyFont="1" applyBorder="1" applyAlignment="1">
      <alignment horizontal="left" vertical="top" wrapText="1"/>
    </xf>
    <xf numFmtId="0" fontId="2" fillId="0" borderId="2" xfId="0" applyFont="1" applyBorder="1" applyAlignment="1">
      <alignment horizontal="left" vertical="top" wrapText="1"/>
    </xf>
    <xf numFmtId="0" fontId="2" fillId="0" borderId="10" xfId="0" applyFont="1" applyBorder="1" applyAlignment="1">
      <alignment horizontal="left" vertical="top" wrapText="1"/>
    </xf>
    <xf numFmtId="0" fontId="3" fillId="0" borderId="0" xfId="0" applyFont="1" applyBorder="1" applyAlignment="1">
      <alignment horizontal="left" vertical="top"/>
    </xf>
    <xf numFmtId="0" fontId="3" fillId="0" borderId="1" xfId="0" applyFont="1" applyBorder="1" applyAlignment="1">
      <alignment horizontal="left" vertical="top"/>
    </xf>
    <xf numFmtId="0" fontId="3" fillId="0" borderId="7" xfId="0" applyFont="1" applyBorder="1" applyAlignment="1">
      <alignment horizontal="left" vertical="top"/>
    </xf>
    <xf numFmtId="169" fontId="2" fillId="0" borderId="33" xfId="0" applyNumberFormat="1" applyFont="1" applyBorder="1" applyAlignment="1">
      <alignment horizontal="center" vertical="center" wrapText="1"/>
    </xf>
    <xf numFmtId="169" fontId="2" fillId="0" borderId="7" xfId="0" applyNumberFormat="1" applyFont="1" applyBorder="1" applyAlignment="1">
      <alignment horizontal="center" vertical="center" wrapText="1"/>
    </xf>
    <xf numFmtId="17" fontId="2" fillId="0" borderId="24" xfId="0" applyNumberFormat="1" applyFont="1" applyBorder="1" applyAlignment="1">
      <alignment horizontal="center" vertical="center" wrapText="1"/>
    </xf>
    <xf numFmtId="3" fontId="2" fillId="0" borderId="0" xfId="0" applyNumberFormat="1" applyFont="1"/>
    <xf numFmtId="0" fontId="25" fillId="0" borderId="1" xfId="0" applyFont="1" applyBorder="1" applyAlignment="1">
      <alignment horizontal="left" vertical="top" wrapText="1"/>
    </xf>
    <xf numFmtId="0" fontId="25" fillId="0" borderId="38" xfId="0" applyFont="1" applyFill="1" applyBorder="1" applyAlignment="1">
      <alignment horizontal="left" vertical="center" wrapText="1"/>
    </xf>
    <xf numFmtId="0" fontId="49" fillId="0" borderId="0" xfId="14" applyFont="1" applyAlignment="1">
      <alignment horizontal="justify" vertical="center"/>
    </xf>
    <xf numFmtId="0" fontId="14" fillId="0" borderId="0" xfId="14" applyFont="1" applyAlignment="1">
      <alignment vertical="top"/>
    </xf>
    <xf numFmtId="0" fontId="50" fillId="0" borderId="0" xfId="14" applyFont="1" applyAlignment="1">
      <alignment horizontal="center" vertical="top"/>
    </xf>
    <xf numFmtId="0" fontId="49" fillId="0" borderId="0" xfId="14" applyFont="1" applyAlignment="1">
      <alignment horizontal="justify" vertical="top"/>
    </xf>
    <xf numFmtId="0" fontId="50" fillId="0" borderId="0" xfId="14" applyFont="1" applyAlignment="1">
      <alignment horizontal="center" vertical="center"/>
    </xf>
    <xf numFmtId="0" fontId="49" fillId="0" borderId="0" xfId="14" applyFont="1" applyAlignment="1">
      <alignment vertical="center"/>
    </xf>
    <xf numFmtId="0" fontId="14" fillId="0" borderId="0" xfId="14" applyFont="1" applyAlignment="1"/>
    <xf numFmtId="0" fontId="51" fillId="0" borderId="0" xfId="14" applyFont="1" applyAlignment="1">
      <alignment horizontal="justify" vertical="top" wrapText="1"/>
    </xf>
    <xf numFmtId="0" fontId="52" fillId="0" borderId="0" xfId="0" applyFont="1" applyAlignment="1" applyProtection="1">
      <alignment horizontal="center"/>
    </xf>
    <xf numFmtId="0" fontId="53" fillId="0" borderId="0" xfId="0" applyFont="1" applyProtection="1"/>
    <xf numFmtId="0" fontId="54" fillId="0" borderId="0" xfId="0" applyFont="1" applyAlignment="1" applyProtection="1">
      <alignment horizontal="center"/>
    </xf>
    <xf numFmtId="0" fontId="0" fillId="0" borderId="0" xfId="0" applyProtection="1"/>
    <xf numFmtId="0" fontId="55" fillId="0" borderId="0" xfId="0" applyFont="1" applyBorder="1" applyAlignment="1" applyProtection="1">
      <alignment horizontal="center"/>
    </xf>
    <xf numFmtId="1" fontId="56" fillId="7" borderId="30" xfId="21" applyNumberFormat="1" applyFont="1" applyFill="1" applyBorder="1" applyAlignment="1" applyProtection="1">
      <alignment horizontal="center" vertical="center"/>
      <protection locked="0"/>
    </xf>
    <xf numFmtId="0" fontId="55" fillId="0" borderId="0" xfId="0" applyFont="1" applyAlignment="1" applyProtection="1">
      <alignment horizontal="center"/>
      <protection locked="0"/>
    </xf>
    <xf numFmtId="0" fontId="52" fillId="8" borderId="1" xfId="0" applyFont="1" applyFill="1" applyBorder="1" applyAlignment="1" applyProtection="1">
      <alignment horizontal="left" vertical="justify"/>
    </xf>
    <xf numFmtId="3" fontId="52" fillId="7" borderId="1" xfId="0" applyNumberFormat="1" applyFont="1" applyFill="1" applyBorder="1" applyProtection="1"/>
    <xf numFmtId="0" fontId="52" fillId="9" borderId="30" xfId="0" applyFont="1" applyFill="1" applyBorder="1" applyAlignment="1" applyProtection="1">
      <alignment horizontal="center" vertical="center" wrapText="1"/>
    </xf>
    <xf numFmtId="0" fontId="52" fillId="9" borderId="30" xfId="0" applyFont="1" applyFill="1" applyBorder="1" applyAlignment="1" applyProtection="1">
      <alignment horizontal="center" vertical="justify"/>
    </xf>
    <xf numFmtId="0" fontId="52" fillId="9" borderId="30" xfId="0" applyFont="1" applyFill="1" applyBorder="1" applyAlignment="1" applyProtection="1">
      <alignment horizontal="left" vertical="top" wrapText="1"/>
    </xf>
    <xf numFmtId="0" fontId="52" fillId="9" borderId="30" xfId="0" applyFont="1" applyFill="1" applyBorder="1" applyAlignment="1" applyProtection="1">
      <alignment horizontal="center" vertical="center"/>
    </xf>
    <xf numFmtId="0" fontId="52" fillId="10" borderId="16" xfId="0" applyFont="1" applyFill="1" applyBorder="1" applyAlignment="1" applyProtection="1">
      <alignment horizontal="center"/>
    </xf>
    <xf numFmtId="0" fontId="52" fillId="10" borderId="16" xfId="0" applyFont="1" applyFill="1" applyBorder="1" applyAlignment="1" applyProtection="1">
      <alignment horizontal="center" vertical="center"/>
    </xf>
    <xf numFmtId="3" fontId="52" fillId="8" borderId="16" xfId="0" applyNumberFormat="1" applyFont="1" applyFill="1" applyBorder="1" applyProtection="1"/>
    <xf numFmtId="173" fontId="52" fillId="8" borderId="16" xfId="0" applyNumberFormat="1" applyFont="1" applyFill="1" applyBorder="1" applyProtection="1"/>
    <xf numFmtId="3" fontId="52" fillId="8" borderId="16" xfId="0" applyNumberFormat="1" applyFont="1" applyFill="1" applyBorder="1" applyAlignment="1" applyProtection="1">
      <alignment horizontal="center" vertical="center"/>
    </xf>
    <xf numFmtId="3" fontId="52" fillId="8" borderId="3" xfId="0" applyNumberFormat="1" applyFont="1" applyFill="1" applyBorder="1" applyProtection="1"/>
    <xf numFmtId="173" fontId="52" fillId="8" borderId="3" xfId="0" applyNumberFormat="1" applyFont="1" applyFill="1" applyBorder="1" applyProtection="1"/>
    <xf numFmtId="3" fontId="52" fillId="8" borderId="3" xfId="0" applyNumberFormat="1" applyFont="1" applyFill="1" applyBorder="1" applyAlignment="1" applyProtection="1">
      <alignment horizontal="center" vertical="center"/>
    </xf>
    <xf numFmtId="0" fontId="53" fillId="0" borderId="1" xfId="0" applyFont="1" applyBorder="1" applyProtection="1"/>
    <xf numFmtId="0" fontId="53" fillId="0" borderId="1" xfId="0" applyFont="1" applyBorder="1" applyAlignment="1" applyProtection="1">
      <alignment vertical="justify"/>
    </xf>
    <xf numFmtId="173" fontId="53" fillId="0" borderId="3" xfId="0" applyNumberFormat="1" applyFont="1" applyFill="1" applyBorder="1" applyProtection="1"/>
    <xf numFmtId="173" fontId="53" fillId="0" borderId="3" xfId="0" applyNumberFormat="1" applyFont="1" applyBorder="1" applyProtection="1"/>
    <xf numFmtId="173" fontId="53" fillId="11" borderId="3" xfId="0" applyNumberFormat="1" applyFont="1" applyFill="1" applyBorder="1" applyProtection="1"/>
    <xf numFmtId="3" fontId="53" fillId="0" borderId="3" xfId="0" applyNumberFormat="1" applyFont="1" applyFill="1" applyBorder="1" applyAlignment="1" applyProtection="1">
      <alignment horizontal="center" vertical="center"/>
    </xf>
    <xf numFmtId="3" fontId="53" fillId="0" borderId="3" xfId="0" applyNumberFormat="1" applyFont="1" applyFill="1" applyBorder="1" applyProtection="1"/>
    <xf numFmtId="0" fontId="53" fillId="0" borderId="1" xfId="0" applyFont="1" applyBorder="1" applyAlignment="1" applyProtection="1">
      <alignment horizontal="left" vertical="justify"/>
    </xf>
    <xf numFmtId="173" fontId="53" fillId="12" borderId="3" xfId="0" applyNumberFormat="1" applyFont="1" applyFill="1" applyBorder="1" applyProtection="1"/>
    <xf numFmtId="3" fontId="53" fillId="0" borderId="2" xfId="0" applyNumberFormat="1" applyFont="1" applyFill="1" applyBorder="1" applyAlignment="1" applyProtection="1">
      <alignment horizontal="center" vertical="center"/>
    </xf>
    <xf numFmtId="0" fontId="53" fillId="8" borderId="1" xfId="0" applyFont="1" applyFill="1" applyBorder="1" applyAlignment="1" applyProtection="1">
      <alignment horizontal="left" vertical="justify"/>
    </xf>
    <xf numFmtId="3" fontId="53" fillId="8" borderId="3" xfId="0" applyNumberFormat="1" applyFont="1" applyFill="1" applyBorder="1" applyAlignment="1" applyProtection="1">
      <alignment horizontal="center" vertical="center"/>
    </xf>
    <xf numFmtId="3" fontId="53" fillId="8" borderId="3" xfId="0" applyNumberFormat="1" applyFont="1" applyFill="1" applyBorder="1" applyProtection="1"/>
    <xf numFmtId="173" fontId="53" fillId="13" borderId="3" xfId="0" applyNumberFormat="1" applyFont="1" applyFill="1" applyBorder="1" applyProtection="1"/>
    <xf numFmtId="0" fontId="52" fillId="8" borderId="1" xfId="0" applyFont="1" applyFill="1" applyBorder="1" applyAlignment="1" applyProtection="1">
      <alignment horizontal="left" vertical="top"/>
    </xf>
    <xf numFmtId="3" fontId="53" fillId="0" borderId="2" xfId="0" applyNumberFormat="1" applyFont="1" applyFill="1" applyBorder="1" applyProtection="1"/>
    <xf numFmtId="0" fontId="53" fillId="0" borderId="2" xfId="0" applyFont="1" applyBorder="1" applyAlignment="1" applyProtection="1">
      <alignment horizontal="left" vertical="justify"/>
    </xf>
    <xf numFmtId="0" fontId="53" fillId="0" borderId="1" xfId="0" applyFont="1" applyFill="1" applyBorder="1" applyAlignment="1" applyProtection="1">
      <alignment horizontal="left" vertical="justify"/>
    </xf>
    <xf numFmtId="0" fontId="53" fillId="0" borderId="2" xfId="0" applyFont="1" applyFill="1" applyBorder="1" applyAlignment="1" applyProtection="1">
      <alignment horizontal="left" vertical="justify"/>
    </xf>
    <xf numFmtId="0" fontId="53" fillId="0" borderId="1" xfId="0" applyFont="1" applyFill="1" applyBorder="1" applyProtection="1"/>
    <xf numFmtId="0" fontId="52" fillId="0" borderId="1" xfId="0" applyFont="1" applyFill="1" applyBorder="1" applyAlignment="1" applyProtection="1">
      <alignment horizontal="left" vertical="top"/>
    </xf>
    <xf numFmtId="0" fontId="53" fillId="0" borderId="1" xfId="0" applyFont="1" applyFill="1" applyBorder="1" applyAlignment="1" applyProtection="1">
      <alignment horizontal="left" vertical="top"/>
    </xf>
    <xf numFmtId="0" fontId="53" fillId="0" borderId="2" xfId="0" applyFont="1" applyFill="1" applyBorder="1" applyAlignment="1" applyProtection="1">
      <alignment horizontal="left" vertical="top"/>
    </xf>
    <xf numFmtId="0" fontId="53" fillId="0" borderId="12" xfId="0" applyFont="1" applyBorder="1" applyAlignment="1" applyProtection="1">
      <alignment horizontal="left" vertical="justify"/>
    </xf>
    <xf numFmtId="0" fontId="53" fillId="0" borderId="39" xfId="0" applyFont="1" applyBorder="1" applyAlignment="1" applyProtection="1">
      <alignment horizontal="left" vertical="justify"/>
    </xf>
    <xf numFmtId="173" fontId="53" fillId="0" borderId="40" xfId="0" applyNumberFormat="1" applyFont="1" applyBorder="1" applyProtection="1"/>
    <xf numFmtId="3" fontId="53" fillId="0" borderId="8" xfId="0" applyNumberFormat="1" applyFont="1" applyFill="1" applyBorder="1" applyAlignment="1" applyProtection="1">
      <alignment horizontal="center" vertical="center"/>
    </xf>
    <xf numFmtId="0" fontId="53" fillId="0" borderId="0" xfId="0" applyFont="1" applyBorder="1" applyProtection="1"/>
    <xf numFmtId="0" fontId="53" fillId="0" borderId="0" xfId="0" applyFont="1" applyBorder="1" applyAlignment="1" applyProtection="1">
      <alignment horizontal="left" vertical="justify"/>
    </xf>
    <xf numFmtId="3" fontId="53" fillId="0" borderId="0" xfId="0" applyNumberFormat="1" applyFont="1" applyBorder="1" applyProtection="1"/>
    <xf numFmtId="173" fontId="53" fillId="0" borderId="0" xfId="0" applyNumberFormat="1" applyFont="1" applyFill="1" applyBorder="1" applyProtection="1"/>
    <xf numFmtId="173" fontId="53" fillId="0" borderId="0" xfId="0" applyNumberFormat="1" applyFont="1" applyBorder="1" applyProtection="1">
      <protection locked="0"/>
    </xf>
    <xf numFmtId="173" fontId="53" fillId="11" borderId="0" xfId="0" applyNumberFormat="1" applyFont="1" applyFill="1" applyBorder="1" applyProtection="1"/>
    <xf numFmtId="173" fontId="53" fillId="0" borderId="0" xfId="0" applyNumberFormat="1" applyFont="1" applyBorder="1" applyProtection="1"/>
    <xf numFmtId="3" fontId="53" fillId="0" borderId="0" xfId="0" applyNumberFormat="1" applyFont="1" applyFill="1" applyBorder="1" applyAlignment="1" applyProtection="1">
      <alignment horizontal="center" vertical="center"/>
    </xf>
    <xf numFmtId="0" fontId="53" fillId="0" borderId="0" xfId="0" applyFont="1" applyBorder="1" applyAlignment="1" applyProtection="1">
      <alignment horizontal="left" vertical="justify"/>
      <protection locked="0"/>
    </xf>
    <xf numFmtId="3" fontId="53" fillId="0" borderId="0" xfId="0" applyNumberFormat="1" applyFont="1" applyFill="1" applyBorder="1" applyProtection="1"/>
    <xf numFmtId="0" fontId="52" fillId="10" borderId="1" xfId="0" applyFont="1" applyFill="1" applyBorder="1" applyAlignment="1" applyProtection="1">
      <alignment horizontal="center"/>
    </xf>
    <xf numFmtId="3" fontId="52" fillId="8" borderId="1" xfId="0" applyNumberFormat="1" applyFont="1" applyFill="1" applyBorder="1" applyProtection="1"/>
    <xf numFmtId="0" fontId="52" fillId="8" borderId="1" xfId="0" applyFont="1" applyFill="1" applyBorder="1" applyAlignment="1" applyProtection="1">
      <alignment vertical="center"/>
    </xf>
    <xf numFmtId="0" fontId="53" fillId="0" borderId="1" xfId="0" applyFont="1" applyBorder="1" applyAlignment="1" applyProtection="1">
      <alignment vertical="center"/>
    </xf>
    <xf numFmtId="3" fontId="53" fillId="0" borderId="1" xfId="0" applyNumberFormat="1" applyFont="1" applyBorder="1" applyProtection="1"/>
    <xf numFmtId="0" fontId="53" fillId="8" borderId="1" xfId="0" applyFont="1" applyFill="1" applyBorder="1" applyAlignment="1" applyProtection="1">
      <alignment vertical="center"/>
    </xf>
    <xf numFmtId="0" fontId="52" fillId="8" borderId="1" xfId="0" applyFont="1" applyFill="1" applyBorder="1" applyAlignment="1" applyProtection="1">
      <alignment horizontal="left" vertical="center"/>
    </xf>
    <xf numFmtId="0" fontId="52" fillId="8" borderId="1" xfId="0" applyFont="1" applyFill="1" applyBorder="1" applyAlignment="1" applyProtection="1">
      <alignment vertical="justify"/>
    </xf>
    <xf numFmtId="0" fontId="57" fillId="0" borderId="0" xfId="0" applyFont="1"/>
    <xf numFmtId="0" fontId="57" fillId="0" borderId="0" xfId="0" applyFont="1" applyBorder="1" applyAlignment="1">
      <alignment horizontal="center"/>
    </xf>
    <xf numFmtId="3" fontId="58" fillId="8" borderId="1" xfId="0" applyNumberFormat="1" applyFont="1" applyFill="1" applyBorder="1" applyProtection="1"/>
    <xf numFmtId="0" fontId="58" fillId="8" borderId="1" xfId="0" applyFont="1" applyFill="1" applyBorder="1" applyAlignment="1" applyProtection="1">
      <alignment vertical="center"/>
    </xf>
    <xf numFmtId="0" fontId="59" fillId="0" borderId="1" xfId="0" applyFont="1" applyBorder="1" applyAlignment="1" applyProtection="1">
      <alignment vertical="center"/>
    </xf>
    <xf numFmtId="0" fontId="59" fillId="0" borderId="1" xfId="0" applyFont="1" applyBorder="1" applyProtection="1"/>
    <xf numFmtId="0" fontId="59" fillId="0" borderId="1" xfId="0" applyFont="1" applyBorder="1" applyAlignment="1" applyProtection="1">
      <alignment vertical="justify"/>
    </xf>
    <xf numFmtId="3" fontId="59" fillId="0" borderId="1" xfId="0" applyNumberFormat="1" applyFont="1" applyBorder="1" applyProtection="1"/>
    <xf numFmtId="0" fontId="59" fillId="0" borderId="1" xfId="0" applyFont="1" applyBorder="1" applyAlignment="1" applyProtection="1">
      <alignment horizontal="left" vertical="justify"/>
    </xf>
    <xf numFmtId="0" fontId="59" fillId="8" borderId="1" xfId="0" applyFont="1" applyFill="1" applyBorder="1" applyAlignment="1" applyProtection="1">
      <alignment vertical="center"/>
    </xf>
    <xf numFmtId="0" fontId="59" fillId="8" borderId="1" xfId="0" applyFont="1" applyFill="1" applyBorder="1" applyAlignment="1" applyProtection="1">
      <alignment horizontal="left" vertical="justify"/>
    </xf>
    <xf numFmtId="0" fontId="58" fillId="8" borderId="1" xfId="0" applyFont="1" applyFill="1" applyBorder="1" applyAlignment="1" applyProtection="1">
      <alignment horizontal="left" vertical="center"/>
    </xf>
    <xf numFmtId="0" fontId="58" fillId="8" borderId="1" xfId="0" applyFont="1" applyFill="1" applyBorder="1" applyAlignment="1" applyProtection="1">
      <alignment horizontal="left" vertical="top"/>
    </xf>
    <xf numFmtId="0" fontId="58" fillId="8" borderId="1" xfId="0" applyFont="1" applyFill="1" applyBorder="1" applyAlignment="1" applyProtection="1">
      <alignment vertical="justify"/>
    </xf>
    <xf numFmtId="0" fontId="59" fillId="0" borderId="1" xfId="0" applyFont="1" applyFill="1" applyBorder="1" applyProtection="1"/>
    <xf numFmtId="0" fontId="59" fillId="0" borderId="1" xfId="0" applyFont="1" applyFill="1" applyBorder="1" applyAlignment="1" applyProtection="1">
      <alignment horizontal="left" vertical="justify"/>
    </xf>
    <xf numFmtId="0" fontId="58" fillId="8" borderId="1" xfId="0" applyFont="1" applyFill="1" applyBorder="1" applyAlignment="1" applyProtection="1">
      <alignment horizontal="left" vertical="justify"/>
    </xf>
    <xf numFmtId="0" fontId="58" fillId="0" borderId="1" xfId="0" applyFont="1" applyFill="1" applyBorder="1" applyAlignment="1" applyProtection="1">
      <alignment horizontal="left" vertical="top"/>
    </xf>
    <xf numFmtId="0" fontId="60" fillId="2" borderId="1" xfId="4" applyNumberFormat="1" applyFont="1" applyFill="1" applyBorder="1" applyAlignment="1">
      <alignment horizontal="center" vertical="center" wrapText="1"/>
    </xf>
    <xf numFmtId="3" fontId="61" fillId="14" borderId="1" xfId="0" applyNumberFormat="1" applyFont="1" applyFill="1" applyBorder="1" applyProtection="1"/>
    <xf numFmtId="0" fontId="57" fillId="0" borderId="0" xfId="0" applyFont="1" applyAlignment="1">
      <alignment horizontal="center" vertical="center"/>
    </xf>
    <xf numFmtId="0" fontId="57" fillId="0" borderId="1" xfId="0" applyFont="1" applyBorder="1" applyAlignment="1">
      <alignment horizontal="center" vertical="center"/>
    </xf>
    <xf numFmtId="3" fontId="58" fillId="8" borderId="1" xfId="0" applyNumberFormat="1" applyFont="1" applyFill="1" applyBorder="1" applyAlignment="1" applyProtection="1">
      <alignment horizontal="center" vertical="center"/>
    </xf>
    <xf numFmtId="3" fontId="58" fillId="0" borderId="1" xfId="0" applyNumberFormat="1" applyFont="1" applyBorder="1" applyAlignment="1" applyProtection="1">
      <alignment horizontal="center" vertical="center"/>
    </xf>
    <xf numFmtId="3" fontId="59" fillId="15" borderId="1" xfId="0" applyNumberFormat="1" applyFont="1" applyFill="1" applyBorder="1" applyProtection="1"/>
    <xf numFmtId="0" fontId="58" fillId="8" borderId="24" xfId="0" applyFont="1" applyFill="1" applyBorder="1" applyAlignment="1" applyProtection="1">
      <alignment vertical="justify"/>
    </xf>
    <xf numFmtId="0" fontId="58" fillId="8" borderId="41" xfId="0" applyFont="1" applyFill="1" applyBorder="1" applyAlignment="1" applyProtection="1">
      <alignment vertical="justify"/>
    </xf>
    <xf numFmtId="0" fontId="59" fillId="0" borderId="1" xfId="0" applyFont="1" applyFill="1" applyBorder="1" applyAlignment="1" applyProtection="1">
      <alignment horizontal="left" vertical="top"/>
    </xf>
    <xf numFmtId="0" fontId="59" fillId="0" borderId="39" xfId="0" applyFont="1" applyBorder="1" applyAlignment="1" applyProtection="1">
      <alignment horizontal="left" vertical="justify"/>
    </xf>
    <xf numFmtId="0" fontId="52" fillId="9" borderId="42" xfId="0" applyFont="1" applyFill="1" applyBorder="1" applyAlignment="1" applyProtection="1">
      <alignment horizontal="center" vertical="justify"/>
    </xf>
    <xf numFmtId="0" fontId="52" fillId="10" borderId="43" xfId="0" applyFont="1" applyFill="1" applyBorder="1" applyAlignment="1" applyProtection="1">
      <alignment horizontal="center"/>
    </xf>
    <xf numFmtId="173" fontId="52" fillId="8" borderId="43" xfId="0" applyNumberFormat="1" applyFont="1" applyFill="1" applyBorder="1" applyProtection="1"/>
    <xf numFmtId="173" fontId="52" fillId="8" borderId="4" xfId="0" applyNumberFormat="1" applyFont="1" applyFill="1" applyBorder="1" applyProtection="1"/>
    <xf numFmtId="173" fontId="53" fillId="0" borderId="4" xfId="0" applyNumberFormat="1" applyFont="1" applyBorder="1" applyProtection="1"/>
    <xf numFmtId="173" fontId="53" fillId="11" borderId="4" xfId="0" applyNumberFormat="1" applyFont="1" applyFill="1" applyBorder="1" applyProtection="1"/>
    <xf numFmtId="173" fontId="53" fillId="12" borderId="4" xfId="0" applyNumberFormat="1" applyFont="1" applyFill="1" applyBorder="1" applyProtection="1"/>
    <xf numFmtId="173" fontId="53" fillId="13" borderId="4" xfId="0" applyNumberFormat="1" applyFont="1" applyFill="1" applyBorder="1" applyProtection="1"/>
    <xf numFmtId="0" fontId="52" fillId="9" borderId="1" xfId="0" applyFont="1" applyFill="1" applyBorder="1" applyAlignment="1" applyProtection="1">
      <alignment horizontal="center" vertical="center" wrapText="1"/>
    </xf>
    <xf numFmtId="173" fontId="52" fillId="8" borderId="1" xfId="0" applyNumberFormat="1" applyFont="1" applyFill="1" applyBorder="1" applyProtection="1"/>
    <xf numFmtId="173" fontId="53" fillId="0" borderId="1" xfId="0" applyNumberFormat="1" applyFont="1" applyFill="1" applyBorder="1" applyProtection="1">
      <protection locked="0"/>
    </xf>
    <xf numFmtId="173" fontId="53" fillId="0" borderId="1" xfId="0" applyNumberFormat="1" applyFont="1" applyFill="1" applyBorder="1" applyProtection="1"/>
    <xf numFmtId="173" fontId="53" fillId="0" borderId="1" xfId="0" applyNumberFormat="1" applyFont="1" applyBorder="1" applyProtection="1">
      <protection locked="0"/>
    </xf>
    <xf numFmtId="173" fontId="53" fillId="0" borderId="1" xfId="0" applyNumberFormat="1" applyFont="1" applyBorder="1" applyProtection="1"/>
    <xf numFmtId="0" fontId="57" fillId="0" borderId="0" xfId="0" applyFont="1" applyAlignment="1">
      <alignment horizontal="right"/>
    </xf>
    <xf numFmtId="0" fontId="59" fillId="0" borderId="0" xfId="0" applyFont="1" applyProtection="1"/>
    <xf numFmtId="0" fontId="58" fillId="9" borderId="42" xfId="0" applyFont="1" applyFill="1" applyBorder="1" applyAlignment="1" applyProtection="1">
      <alignment horizontal="center" vertical="justify"/>
    </xf>
    <xf numFmtId="0" fontId="58" fillId="9" borderId="30" xfId="0" applyFont="1" applyFill="1" applyBorder="1" applyAlignment="1" applyProtection="1">
      <alignment horizontal="center" vertical="justify"/>
    </xf>
    <xf numFmtId="0" fontId="58" fillId="9" borderId="30" xfId="0" applyFont="1" applyFill="1" applyBorder="1" applyAlignment="1" applyProtection="1">
      <alignment horizontal="left" vertical="top" wrapText="1"/>
    </xf>
    <xf numFmtId="0" fontId="58" fillId="9" borderId="30" xfId="0" applyFont="1" applyFill="1" applyBorder="1" applyAlignment="1" applyProtection="1">
      <alignment horizontal="center" vertical="center" wrapText="1"/>
    </xf>
    <xf numFmtId="0" fontId="58" fillId="9" borderId="30" xfId="0" applyFont="1" applyFill="1" applyBorder="1" applyAlignment="1" applyProtection="1">
      <alignment horizontal="center" vertical="center"/>
    </xf>
    <xf numFmtId="0" fontId="58" fillId="10" borderId="43" xfId="0" applyFont="1" applyFill="1" applyBorder="1" applyAlignment="1" applyProtection="1">
      <alignment horizontal="center"/>
    </xf>
    <xf numFmtId="0" fontId="58" fillId="10" borderId="16" xfId="0" applyFont="1" applyFill="1" applyBorder="1" applyAlignment="1" applyProtection="1">
      <alignment horizontal="center"/>
    </xf>
    <xf numFmtId="0" fontId="58" fillId="10" borderId="16" xfId="0" applyFont="1" applyFill="1" applyBorder="1" applyAlignment="1" applyProtection="1">
      <alignment horizontal="center" vertical="center"/>
    </xf>
    <xf numFmtId="173" fontId="58" fillId="8" borderId="43" xfId="0" applyNumberFormat="1" applyFont="1" applyFill="1" applyBorder="1" applyProtection="1"/>
    <xf numFmtId="173" fontId="58" fillId="8" borderId="16" xfId="0" applyNumberFormat="1" applyFont="1" applyFill="1" applyBorder="1" applyProtection="1"/>
    <xf numFmtId="3" fontId="58" fillId="8" borderId="16" xfId="0" applyNumberFormat="1" applyFont="1" applyFill="1" applyBorder="1" applyAlignment="1" applyProtection="1">
      <alignment horizontal="center" vertical="center"/>
    </xf>
    <xf numFmtId="3" fontId="58" fillId="8" borderId="16" xfId="0" applyNumberFormat="1" applyFont="1" applyFill="1" applyBorder="1" applyProtection="1"/>
    <xf numFmtId="173" fontId="58" fillId="8" borderId="4" xfId="0" applyNumberFormat="1" applyFont="1" applyFill="1" applyBorder="1" applyProtection="1"/>
    <xf numFmtId="173" fontId="58" fillId="8" borderId="3" xfId="0" applyNumberFormat="1" applyFont="1" applyFill="1" applyBorder="1" applyProtection="1"/>
    <xf numFmtId="3" fontId="58" fillId="8" borderId="3" xfId="0" applyNumberFormat="1" applyFont="1" applyFill="1" applyBorder="1" applyAlignment="1" applyProtection="1">
      <alignment horizontal="center" vertical="center"/>
    </xf>
    <xf numFmtId="3" fontId="58" fillId="8" borderId="3" xfId="0" applyNumberFormat="1" applyFont="1" applyFill="1" applyBorder="1" applyProtection="1"/>
    <xf numFmtId="173" fontId="59" fillId="0" borderId="4" xfId="0" applyNumberFormat="1" applyFont="1" applyBorder="1" applyProtection="1"/>
    <xf numFmtId="173" fontId="59" fillId="11" borderId="3" xfId="0" applyNumberFormat="1" applyFont="1" applyFill="1" applyBorder="1" applyProtection="1"/>
    <xf numFmtId="173" fontId="59" fillId="0" borderId="3" xfId="0" applyNumberFormat="1" applyFont="1" applyFill="1" applyBorder="1" applyProtection="1"/>
    <xf numFmtId="3" fontId="59" fillId="0" borderId="3" xfId="0" applyNumberFormat="1" applyFont="1" applyFill="1" applyBorder="1" applyAlignment="1" applyProtection="1">
      <alignment horizontal="center" vertical="center"/>
    </xf>
    <xf numFmtId="3" fontId="59" fillId="0" borderId="3" xfId="0" applyNumberFormat="1" applyFont="1" applyFill="1" applyBorder="1" applyProtection="1"/>
    <xf numFmtId="173" fontId="59" fillId="11" borderId="4" xfId="0" applyNumberFormat="1" applyFont="1" applyFill="1" applyBorder="1" applyProtection="1"/>
    <xf numFmtId="173" fontId="59" fillId="0" borderId="3" xfId="0" applyNumberFormat="1" applyFont="1" applyBorder="1" applyProtection="1"/>
    <xf numFmtId="173" fontId="59" fillId="12" borderId="4" xfId="0" applyNumberFormat="1" applyFont="1" applyFill="1" applyBorder="1" applyProtection="1"/>
    <xf numFmtId="173" fontId="59" fillId="12" borderId="3" xfId="0" applyNumberFormat="1" applyFont="1" applyFill="1" applyBorder="1" applyProtection="1"/>
    <xf numFmtId="3" fontId="59" fillId="0" borderId="2" xfId="0" applyNumberFormat="1" applyFont="1" applyFill="1" applyBorder="1" applyAlignment="1" applyProtection="1">
      <alignment horizontal="center" vertical="center"/>
    </xf>
    <xf numFmtId="3" fontId="59" fillId="8" borderId="3" xfId="0" applyNumberFormat="1" applyFont="1" applyFill="1" applyBorder="1" applyAlignment="1" applyProtection="1">
      <alignment horizontal="center" vertical="center"/>
    </xf>
    <xf numFmtId="3" fontId="59" fillId="8" borderId="3" xfId="0" applyNumberFormat="1" applyFont="1" applyFill="1" applyBorder="1" applyProtection="1"/>
    <xf numFmtId="173" fontId="59" fillId="13" borderId="4" xfId="0" applyNumberFormat="1" applyFont="1" applyFill="1" applyBorder="1" applyProtection="1"/>
    <xf numFmtId="173" fontId="59" fillId="13" borderId="3" xfId="0" applyNumberFormat="1" applyFont="1" applyFill="1" applyBorder="1" applyProtection="1"/>
    <xf numFmtId="3" fontId="59" fillId="0" borderId="2" xfId="0" applyNumberFormat="1" applyFont="1" applyFill="1" applyBorder="1" applyProtection="1"/>
    <xf numFmtId="0" fontId="59" fillId="0" borderId="2" xfId="0" applyFont="1" applyBorder="1" applyAlignment="1" applyProtection="1">
      <alignment horizontal="left" vertical="justify"/>
    </xf>
    <xf numFmtId="0" fontId="59" fillId="0" borderId="2" xfId="0" applyFont="1" applyFill="1" applyBorder="1" applyAlignment="1" applyProtection="1">
      <alignment horizontal="left" vertical="justify"/>
    </xf>
    <xf numFmtId="0" fontId="59" fillId="0" borderId="2" xfId="0" applyFont="1" applyFill="1" applyBorder="1" applyAlignment="1" applyProtection="1">
      <alignment horizontal="left" vertical="top"/>
    </xf>
    <xf numFmtId="0" fontId="59" fillId="0" borderId="12" xfId="0" applyFont="1" applyBorder="1" applyAlignment="1" applyProtection="1">
      <alignment horizontal="left" vertical="justify"/>
    </xf>
    <xf numFmtId="173" fontId="59" fillId="0" borderId="40" xfId="0" applyNumberFormat="1" applyFont="1" applyBorder="1" applyProtection="1"/>
    <xf numFmtId="3" fontId="59" fillId="0" borderId="8" xfId="0" applyNumberFormat="1" applyFont="1" applyFill="1" applyBorder="1" applyAlignment="1" applyProtection="1">
      <alignment horizontal="center" vertical="center"/>
    </xf>
    <xf numFmtId="0" fontId="59" fillId="0" borderId="0" xfId="0" applyFont="1" applyBorder="1" applyAlignment="1" applyProtection="1">
      <alignment horizontal="left" vertical="justify"/>
    </xf>
    <xf numFmtId="3" fontId="59" fillId="0" borderId="0" xfId="0" applyNumberFormat="1" applyFont="1" applyBorder="1" applyProtection="1"/>
    <xf numFmtId="173" fontId="59" fillId="11" borderId="0" xfId="0" applyNumberFormat="1" applyFont="1" applyFill="1" applyBorder="1" applyProtection="1"/>
    <xf numFmtId="173" fontId="59" fillId="0" borderId="0" xfId="0" applyNumberFormat="1" applyFont="1" applyBorder="1" applyProtection="1"/>
    <xf numFmtId="3" fontId="59" fillId="0" borderId="0" xfId="0" applyNumberFormat="1" applyFont="1" applyFill="1" applyBorder="1" applyAlignment="1" applyProtection="1">
      <alignment horizontal="center" vertical="center"/>
    </xf>
    <xf numFmtId="0" fontId="58" fillId="8" borderId="44" xfId="0" applyFont="1" applyFill="1" applyBorder="1" applyAlignment="1" applyProtection="1">
      <alignment horizontal="center" vertical="center"/>
    </xf>
    <xf numFmtId="0" fontId="58" fillId="8" borderId="45" xfId="0" applyFont="1" applyFill="1" applyBorder="1" applyAlignment="1" applyProtection="1">
      <alignment vertical="center"/>
    </xf>
    <xf numFmtId="0" fontId="58" fillId="8" borderId="42" xfId="0" applyFont="1" applyFill="1" applyBorder="1" applyAlignment="1" applyProtection="1">
      <alignment vertical="center"/>
    </xf>
    <xf numFmtId="0" fontId="52" fillId="10" borderId="1" xfId="0" applyFont="1" applyFill="1" applyBorder="1" applyAlignment="1" applyProtection="1">
      <alignment horizontal="center"/>
    </xf>
    <xf numFmtId="0" fontId="52" fillId="8" borderId="1" xfId="0" applyFont="1" applyFill="1" applyBorder="1" applyAlignment="1" applyProtection="1">
      <alignment horizontal="left" vertical="justify"/>
    </xf>
    <xf numFmtId="0" fontId="52" fillId="0" borderId="0" xfId="0" applyFont="1" applyAlignment="1" applyProtection="1">
      <alignment horizontal="center"/>
    </xf>
    <xf numFmtId="0" fontId="5" fillId="0" borderId="1" xfId="0" applyFont="1" applyBorder="1" applyAlignment="1">
      <alignment wrapText="1"/>
    </xf>
    <xf numFmtId="1" fontId="4" fillId="3" borderId="1" xfId="0" applyNumberFormat="1" applyFont="1" applyFill="1" applyBorder="1" applyAlignment="1">
      <alignment horizontal="left"/>
    </xf>
    <xf numFmtId="0" fontId="62" fillId="2" borderId="1" xfId="4" applyNumberFormat="1" applyFont="1" applyFill="1" applyBorder="1" applyAlignment="1">
      <alignment horizontal="center" vertical="center" wrapText="1"/>
    </xf>
    <xf numFmtId="0" fontId="63" fillId="0" borderId="0" xfId="0" applyFont="1" applyBorder="1" applyAlignment="1">
      <alignment horizontal="center"/>
    </xf>
    <xf numFmtId="3" fontId="64" fillId="0" borderId="1" xfId="0" applyNumberFormat="1" applyFont="1" applyBorder="1" applyProtection="1"/>
    <xf numFmtId="0" fontId="63" fillId="0" borderId="0" xfId="0" applyFont="1"/>
    <xf numFmtId="0" fontId="65" fillId="10" borderId="1" xfId="0" applyFont="1" applyFill="1" applyBorder="1" applyAlignment="1" applyProtection="1">
      <alignment horizontal="center"/>
    </xf>
    <xf numFmtId="3" fontId="66" fillId="14" borderId="1" xfId="0" applyNumberFormat="1" applyFont="1" applyFill="1" applyBorder="1" applyProtection="1"/>
    <xf numFmtId="3" fontId="65" fillId="8" borderId="1" xfId="0" applyNumberFormat="1" applyFont="1" applyFill="1" applyBorder="1" applyProtection="1"/>
    <xf numFmtId="0" fontId="64" fillId="0" borderId="1" xfId="0" applyFont="1" applyBorder="1" applyAlignment="1" applyProtection="1">
      <alignment vertical="justify"/>
    </xf>
    <xf numFmtId="0" fontId="64" fillId="0" borderId="1" xfId="0" applyFont="1" applyBorder="1" applyAlignment="1" applyProtection="1">
      <alignment horizontal="left" vertical="justify"/>
    </xf>
    <xf numFmtId="0" fontId="64" fillId="8" borderId="1" xfId="0" applyFont="1" applyFill="1" applyBorder="1" applyAlignment="1" applyProtection="1">
      <alignment horizontal="left" vertical="justify"/>
    </xf>
    <xf numFmtId="0" fontId="65" fillId="8" borderId="1" xfId="0" applyFont="1" applyFill="1" applyBorder="1" applyAlignment="1" applyProtection="1">
      <alignment horizontal="left" vertical="top"/>
    </xf>
    <xf numFmtId="0" fontId="65" fillId="8" borderId="24" xfId="0" applyFont="1" applyFill="1" applyBorder="1" applyAlignment="1" applyProtection="1">
      <alignment vertical="justify"/>
    </xf>
    <xf numFmtId="0" fontId="65" fillId="8" borderId="41" xfId="0" applyFont="1" applyFill="1" applyBorder="1" applyAlignment="1" applyProtection="1">
      <alignment vertical="justify"/>
    </xf>
    <xf numFmtId="0" fontId="64" fillId="0" borderId="1" xfId="0" applyFont="1" applyFill="1" applyBorder="1" applyAlignment="1" applyProtection="1">
      <alignment horizontal="left" vertical="justify"/>
    </xf>
    <xf numFmtId="0" fontId="60" fillId="0" borderId="0" xfId="0" applyFont="1" applyAlignment="1">
      <alignment horizontal="justify" wrapText="1"/>
    </xf>
    <xf numFmtId="0" fontId="58" fillId="0" borderId="0" xfId="0" applyFont="1" applyAlignment="1" applyProtection="1">
      <alignment horizontal="center"/>
    </xf>
    <xf numFmtId="0" fontId="58" fillId="10" borderId="1" xfId="0" applyFont="1" applyFill="1" applyBorder="1" applyAlignment="1" applyProtection="1">
      <alignment horizontal="center"/>
    </xf>
    <xf numFmtId="0" fontId="58" fillId="8" borderId="1" xfId="0" applyFont="1" applyFill="1" applyBorder="1" applyAlignment="1" applyProtection="1">
      <alignment horizontal="left" vertical="justify"/>
    </xf>
    <xf numFmtId="0" fontId="60" fillId="0" borderId="0" xfId="0" applyFont="1" applyAlignment="1">
      <alignment horizontal="justify" wrapText="1"/>
    </xf>
    <xf numFmtId="0" fontId="57" fillId="0" borderId="0" xfId="0" applyFont="1" applyBorder="1" applyAlignment="1">
      <alignment horizontal="center"/>
    </xf>
    <xf numFmtId="0" fontId="63" fillId="0" borderId="0" xfId="0" applyFont="1" applyBorder="1" applyAlignment="1">
      <alignment horizontal="center"/>
    </xf>
    <xf numFmtId="0" fontId="57" fillId="0" borderId="0" xfId="0" applyFont="1" applyAlignment="1">
      <alignment vertical="top" wrapText="1"/>
    </xf>
    <xf numFmtId="0" fontId="57" fillId="0" borderId="0" xfId="0" applyFont="1" applyProtection="1"/>
    <xf numFmtId="0" fontId="67" fillId="0" borderId="0" xfId="0" applyFont="1" applyBorder="1" applyAlignment="1" applyProtection="1">
      <alignment horizontal="center"/>
    </xf>
    <xf numFmtId="1" fontId="68" fillId="7" borderId="30" xfId="21" applyNumberFormat="1" applyFont="1" applyFill="1" applyBorder="1" applyAlignment="1" applyProtection="1">
      <alignment horizontal="center" vertical="center"/>
      <protection locked="0"/>
    </xf>
    <xf numFmtId="3" fontId="58" fillId="7" borderId="1" xfId="0" applyNumberFormat="1" applyFont="1" applyFill="1" applyBorder="1" applyProtection="1"/>
    <xf numFmtId="0" fontId="58" fillId="9" borderId="1" xfId="0" applyFont="1" applyFill="1" applyBorder="1" applyAlignment="1" applyProtection="1">
      <alignment horizontal="center" vertical="center" wrapText="1"/>
    </xf>
    <xf numFmtId="173" fontId="58" fillId="8" borderId="1" xfId="0" applyNumberFormat="1" applyFont="1" applyFill="1" applyBorder="1" applyProtection="1"/>
    <xf numFmtId="173" fontId="59" fillId="0" borderId="1" xfId="0" applyNumberFormat="1" applyFont="1" applyFill="1" applyBorder="1" applyProtection="1">
      <protection locked="0"/>
    </xf>
    <xf numFmtId="173" fontId="59" fillId="0" borderId="1" xfId="0" applyNumberFormat="1" applyFont="1" applyFill="1" applyBorder="1" applyProtection="1"/>
    <xf numFmtId="173" fontId="59" fillId="0" borderId="1" xfId="0" applyNumberFormat="1" applyFont="1" applyBorder="1" applyProtection="1">
      <protection locked="0"/>
    </xf>
    <xf numFmtId="173" fontId="59" fillId="0" borderId="1" xfId="0" applyNumberFormat="1" applyFont="1" applyBorder="1" applyProtection="1"/>
    <xf numFmtId="0" fontId="59" fillId="0" borderId="0" xfId="0" applyFont="1" applyBorder="1" applyProtection="1"/>
    <xf numFmtId="173" fontId="59" fillId="0" borderId="0" xfId="0" applyNumberFormat="1" applyFont="1" applyFill="1" applyBorder="1" applyProtection="1"/>
    <xf numFmtId="173" fontId="59" fillId="0" borderId="0" xfId="0" applyNumberFormat="1" applyFont="1" applyBorder="1" applyProtection="1">
      <protection locked="0"/>
    </xf>
    <xf numFmtId="0" fontId="1" fillId="3" borderId="1" xfId="0" applyFont="1" applyFill="1" applyBorder="1"/>
    <xf numFmtId="0" fontId="69" fillId="0" borderId="0" xfId="0" applyFont="1" applyAlignment="1">
      <alignment horizontal="justify" wrapText="1"/>
    </xf>
    <xf numFmtId="0" fontId="70" fillId="0" borderId="0" xfId="0" applyFont="1"/>
    <xf numFmtId="0" fontId="70" fillId="0" borderId="0" xfId="0" applyFont="1" applyAlignment="1">
      <alignment horizontal="right"/>
    </xf>
    <xf numFmtId="0" fontId="69" fillId="0" borderId="0" xfId="0" applyFont="1" applyAlignment="1">
      <alignment horizontal="center" vertical="top" wrapText="1"/>
    </xf>
    <xf numFmtId="16" fontId="0" fillId="0" borderId="0" xfId="0" applyNumberFormat="1"/>
    <xf numFmtId="169" fontId="2" fillId="0" borderId="0" xfId="0" applyNumberFormat="1" applyFont="1"/>
    <xf numFmtId="0" fontId="71" fillId="0" borderId="0" xfId="0" applyFont="1" applyAlignment="1">
      <alignment horizontal="center" vertical="center"/>
    </xf>
    <xf numFmtId="3" fontId="65" fillId="10" borderId="1" xfId="0" applyNumberFormat="1" applyFont="1" applyFill="1" applyBorder="1" applyAlignment="1" applyProtection="1">
      <alignment horizontal="center"/>
    </xf>
    <xf numFmtId="3" fontId="1" fillId="3" borderId="1" xfId="0" applyNumberFormat="1" applyFont="1" applyFill="1" applyBorder="1" applyAlignment="1">
      <alignment horizontal="left"/>
    </xf>
    <xf numFmtId="0" fontId="70" fillId="0" borderId="0" xfId="0" applyFont="1" applyAlignment="1">
      <alignment horizontal="center" vertical="top" wrapText="1"/>
    </xf>
    <xf numFmtId="0" fontId="57" fillId="0" borderId="0" xfId="19" applyFont="1" applyBorder="1"/>
    <xf numFmtId="0" fontId="60" fillId="0" borderId="0" xfId="19" applyFont="1" applyFill="1" applyBorder="1" applyAlignment="1">
      <alignment horizontal="center"/>
    </xf>
    <xf numFmtId="0" fontId="57" fillId="0" borderId="0" xfId="19" applyFont="1" applyFill="1" applyBorder="1"/>
    <xf numFmtId="0" fontId="60" fillId="5" borderId="18" xfId="19" applyFont="1" applyFill="1" applyBorder="1"/>
    <xf numFmtId="0" fontId="60" fillId="5" borderId="46" xfId="19" applyFont="1" applyFill="1" applyBorder="1"/>
    <xf numFmtId="0" fontId="57" fillId="5" borderId="46" xfId="19" applyFont="1" applyFill="1" applyBorder="1" applyAlignment="1">
      <alignment horizontal="center"/>
    </xf>
    <xf numFmtId="0" fontId="57" fillId="5" borderId="46" xfId="19" applyFont="1" applyFill="1" applyBorder="1"/>
    <xf numFmtId="0" fontId="57" fillId="5" borderId="46" xfId="19" applyFont="1" applyFill="1" applyBorder="1" applyAlignment="1">
      <alignment horizontal="left" vertical="top"/>
    </xf>
    <xf numFmtId="0" fontId="57" fillId="5" borderId="19" xfId="19" applyFont="1" applyFill="1" applyBorder="1"/>
    <xf numFmtId="0" fontId="60" fillId="5" borderId="20" xfId="19" applyFont="1" applyFill="1" applyBorder="1"/>
    <xf numFmtId="0" fontId="60" fillId="5" borderId="26" xfId="19" applyFont="1" applyFill="1" applyBorder="1"/>
    <xf numFmtId="0" fontId="57" fillId="5" borderId="26" xfId="19" applyFont="1" applyFill="1" applyBorder="1" applyAlignment="1">
      <alignment horizontal="center"/>
    </xf>
    <xf numFmtId="0" fontId="57" fillId="5" borderId="26" xfId="19" applyFont="1" applyFill="1" applyBorder="1"/>
    <xf numFmtId="0" fontId="57" fillId="5" borderId="26" xfId="19" applyFont="1" applyFill="1" applyBorder="1" applyAlignment="1">
      <alignment horizontal="left" vertical="top"/>
    </xf>
    <xf numFmtId="0" fontId="57" fillId="5" borderId="21" xfId="19" applyFont="1" applyFill="1" applyBorder="1"/>
    <xf numFmtId="0" fontId="60" fillId="5" borderId="22" xfId="19" applyFont="1" applyFill="1" applyBorder="1" applyAlignment="1">
      <alignment vertical="center" wrapText="1"/>
    </xf>
    <xf numFmtId="0" fontId="60" fillId="5" borderId="0" xfId="19" applyFont="1" applyFill="1" applyBorder="1" applyAlignment="1">
      <alignment vertical="center" wrapText="1"/>
    </xf>
    <xf numFmtId="0" fontId="60" fillId="5" borderId="0" xfId="19" applyFont="1" applyFill="1" applyBorder="1" applyAlignment="1">
      <alignment horizontal="center"/>
    </xf>
    <xf numFmtId="0" fontId="60" fillId="5" borderId="0" xfId="19" applyFont="1" applyFill="1" applyBorder="1" applyAlignment="1">
      <alignment horizontal="left" vertical="top"/>
    </xf>
    <xf numFmtId="0" fontId="57" fillId="5" borderId="23" xfId="19" applyFont="1" applyFill="1" applyBorder="1"/>
    <xf numFmtId="0" fontId="60" fillId="0" borderId="1" xfId="19" applyFont="1" applyBorder="1" applyAlignment="1">
      <alignment horizontal="center" vertical="center" wrapText="1"/>
    </xf>
    <xf numFmtId="0" fontId="60" fillId="0" borderId="0" xfId="19" applyFont="1" applyFill="1" applyBorder="1"/>
    <xf numFmtId="0" fontId="60" fillId="16" borderId="1" xfId="19" applyFont="1" applyFill="1" applyBorder="1" applyAlignment="1">
      <alignment horizontal="center" vertical="center" wrapText="1"/>
    </xf>
    <xf numFmtId="0" fontId="60" fillId="16" borderId="1" xfId="19" applyFont="1" applyFill="1" applyBorder="1" applyAlignment="1">
      <alignment horizontal="left" vertical="top" wrapText="1"/>
    </xf>
    <xf numFmtId="0" fontId="57" fillId="0" borderId="1" xfId="19" applyFont="1" applyBorder="1"/>
    <xf numFmtId="0" fontId="57" fillId="0" borderId="1" xfId="19" applyFont="1" applyBorder="1" applyAlignment="1">
      <alignment horizontal="center"/>
    </xf>
    <xf numFmtId="3" fontId="57" fillId="0" borderId="1" xfId="19" applyNumberFormat="1" applyFont="1" applyBorder="1"/>
    <xf numFmtId="0" fontId="60" fillId="0" borderId="1" xfId="19" applyFont="1" applyBorder="1" applyAlignment="1">
      <alignment horizontal="left" vertical="top" wrapText="1"/>
    </xf>
    <xf numFmtId="14" fontId="57" fillId="0" borderId="1" xfId="15" applyNumberFormat="1" applyFont="1" applyBorder="1" applyAlignment="1">
      <alignment vertical="top" wrapText="1"/>
    </xf>
    <xf numFmtId="1" fontId="57" fillId="0" borderId="1" xfId="19" applyNumberFormat="1" applyFont="1" applyBorder="1"/>
    <xf numFmtId="0" fontId="57" fillId="0" borderId="1" xfId="19" applyFont="1" applyBorder="1" applyAlignment="1">
      <alignment horizontal="left" vertical="top" wrapText="1"/>
    </xf>
    <xf numFmtId="14" fontId="57" fillId="0" borderId="1" xfId="19" applyNumberFormat="1" applyFont="1" applyBorder="1"/>
    <xf numFmtId="0" fontId="57" fillId="0" borderId="0" xfId="19" applyFont="1" applyBorder="1" applyAlignment="1">
      <alignment horizontal="center"/>
    </xf>
    <xf numFmtId="3" fontId="60" fillId="0" borderId="1" xfId="19" applyNumberFormat="1" applyFont="1" applyFill="1" applyBorder="1" applyAlignment="1">
      <alignment horizontal="center" vertical="center" wrapText="1"/>
    </xf>
    <xf numFmtId="0" fontId="57" fillId="0" borderId="1" xfId="19" applyFont="1" applyFill="1" applyBorder="1" applyAlignment="1">
      <alignment horizontal="left" vertical="top" wrapText="1"/>
    </xf>
    <xf numFmtId="14" fontId="57" fillId="0" borderId="1" xfId="19" applyNumberFormat="1" applyFont="1" applyFill="1" applyBorder="1"/>
    <xf numFmtId="0" fontId="60" fillId="17" borderId="1" xfId="19" applyFont="1" applyFill="1" applyBorder="1" applyAlignment="1">
      <alignment horizontal="center" vertical="center" wrapText="1"/>
    </xf>
    <xf numFmtId="3" fontId="60" fillId="17" borderId="1" xfId="19" applyNumberFormat="1" applyFont="1" applyFill="1" applyBorder="1" applyAlignment="1">
      <alignment horizontal="right" vertical="center" wrapText="1"/>
    </xf>
    <xf numFmtId="0" fontId="60" fillId="17" borderId="1" xfId="19" applyFont="1" applyFill="1" applyBorder="1" applyAlignment="1">
      <alignment horizontal="left" vertical="top" wrapText="1"/>
    </xf>
    <xf numFmtId="3" fontId="57" fillId="0" borderId="1" xfId="19" applyNumberFormat="1" applyFont="1" applyFill="1" applyBorder="1" applyAlignment="1">
      <alignment horizontal="left" vertical="top" wrapText="1"/>
    </xf>
    <xf numFmtId="0" fontId="60" fillId="18" borderId="1" xfId="19" applyFont="1" applyFill="1" applyBorder="1" applyAlignment="1">
      <alignment horizontal="center" vertical="center" wrapText="1"/>
    </xf>
    <xf numFmtId="0" fontId="60" fillId="18" borderId="1" xfId="19" applyFont="1" applyFill="1" applyBorder="1" applyAlignment="1">
      <alignment horizontal="left" vertical="top" wrapText="1"/>
    </xf>
    <xf numFmtId="2" fontId="57" fillId="0" borderId="1" xfId="19" applyNumberFormat="1" applyFont="1" applyBorder="1" applyAlignment="1">
      <alignment horizontal="left" vertical="top" wrapText="1"/>
    </xf>
    <xf numFmtId="1" fontId="57" fillId="0" borderId="1" xfId="19" applyNumberFormat="1" applyFont="1" applyBorder="1" applyAlignment="1">
      <alignment horizontal="right" vertical="center" wrapText="1"/>
    </xf>
    <xf numFmtId="0" fontId="57" fillId="0" borderId="1" xfId="19" applyFont="1" applyBorder="1" applyAlignment="1">
      <alignment horizontal="center" vertical="center" wrapText="1"/>
    </xf>
    <xf numFmtId="0" fontId="57" fillId="0" borderId="1" xfId="19" applyFont="1" applyBorder="1" applyAlignment="1">
      <alignment horizontal="left" vertical="center" wrapText="1"/>
    </xf>
    <xf numFmtId="3" fontId="57" fillId="0" borderId="1" xfId="19" applyNumberFormat="1" applyFont="1" applyBorder="1" applyAlignment="1">
      <alignment horizontal="right" vertical="center" wrapText="1"/>
    </xf>
    <xf numFmtId="0" fontId="57" fillId="0" borderId="1" xfId="19" applyFont="1" applyBorder="1" applyAlignment="1">
      <alignment horizontal="left"/>
    </xf>
    <xf numFmtId="0" fontId="57" fillId="0" borderId="1" xfId="19" applyFont="1" applyBorder="1" applyAlignment="1">
      <alignment horizontal="left" vertical="top"/>
    </xf>
    <xf numFmtId="0" fontId="60" fillId="19" borderId="1" xfId="19" applyFont="1" applyFill="1" applyBorder="1" applyAlignment="1">
      <alignment horizontal="center" vertical="center" wrapText="1"/>
    </xf>
    <xf numFmtId="3" fontId="60" fillId="19" borderId="1" xfId="19" applyNumberFormat="1" applyFont="1" applyFill="1" applyBorder="1" applyAlignment="1">
      <alignment horizontal="right" vertical="center" wrapText="1"/>
    </xf>
    <xf numFmtId="0" fontId="60" fillId="19" borderId="1" xfId="19" applyFont="1" applyFill="1" applyBorder="1" applyAlignment="1">
      <alignment horizontal="left" vertical="top" wrapText="1"/>
    </xf>
    <xf numFmtId="0" fontId="57" fillId="0" borderId="1" xfId="19" applyFont="1" applyFill="1" applyBorder="1"/>
    <xf numFmtId="0" fontId="57" fillId="0" borderId="1" xfId="19" applyFont="1" applyFill="1" applyBorder="1" applyAlignment="1">
      <alignment horizontal="center"/>
    </xf>
    <xf numFmtId="3" fontId="57" fillId="0" borderId="1" xfId="19" applyNumberFormat="1" applyFont="1" applyFill="1" applyBorder="1"/>
    <xf numFmtId="0" fontId="57" fillId="11" borderId="1" xfId="19" applyFont="1" applyFill="1" applyBorder="1"/>
    <xf numFmtId="0" fontId="57" fillId="11" borderId="1" xfId="19" applyFont="1" applyFill="1" applyBorder="1" applyAlignment="1">
      <alignment horizontal="left" vertical="top" wrapText="1"/>
    </xf>
    <xf numFmtId="14" fontId="57" fillId="11" borderId="1" xfId="19" applyNumberFormat="1" applyFont="1" applyFill="1" applyBorder="1"/>
    <xf numFmtId="3" fontId="60" fillId="0" borderId="1" xfId="19" applyNumberFormat="1" applyFont="1" applyFill="1" applyBorder="1" applyAlignment="1">
      <alignment horizontal="left" vertical="top" wrapText="1"/>
    </xf>
    <xf numFmtId="0" fontId="60" fillId="0" borderId="0" xfId="19" applyFont="1" applyFill="1" applyBorder="1" applyAlignment="1">
      <alignment horizontal="left"/>
    </xf>
    <xf numFmtId="0" fontId="57" fillId="0" borderId="1" xfId="19" applyFont="1" applyBorder="1" applyAlignment="1">
      <alignment horizontal="left" vertical="center"/>
    </xf>
    <xf numFmtId="0" fontId="60" fillId="0" borderId="0" xfId="19" applyFont="1" applyBorder="1" applyAlignment="1">
      <alignment horizontal="left" vertical="center"/>
    </xf>
    <xf numFmtId="1" fontId="57" fillId="0" borderId="1" xfId="19" applyNumberFormat="1" applyFont="1" applyFill="1" applyBorder="1"/>
    <xf numFmtId="0" fontId="57" fillId="0" borderId="1" xfId="19" applyFont="1" applyFill="1" applyBorder="1" applyAlignment="1">
      <alignment horizontal="left" vertical="center"/>
    </xf>
    <xf numFmtId="0" fontId="60" fillId="0" borderId="0" xfId="19" applyFont="1" applyFill="1" applyBorder="1" applyAlignment="1">
      <alignment horizontal="left" vertical="center"/>
    </xf>
    <xf numFmtId="0" fontId="60" fillId="20" borderId="1" xfId="19" applyFont="1" applyFill="1" applyBorder="1" applyAlignment="1">
      <alignment horizontal="center" vertical="center" wrapText="1"/>
    </xf>
    <xf numFmtId="0" fontId="60" fillId="20" borderId="1" xfId="19" applyFont="1" applyFill="1" applyBorder="1" applyAlignment="1">
      <alignment horizontal="left" vertical="top" wrapText="1"/>
    </xf>
    <xf numFmtId="0" fontId="60" fillId="21" borderId="1" xfId="19" applyFont="1" applyFill="1" applyBorder="1" applyAlignment="1">
      <alignment horizontal="center" vertical="center" wrapText="1"/>
    </xf>
    <xf numFmtId="0" fontId="60" fillId="21" borderId="1" xfId="19" applyFont="1" applyFill="1" applyBorder="1" applyAlignment="1">
      <alignment horizontal="left" vertical="top" wrapText="1"/>
    </xf>
    <xf numFmtId="0" fontId="60" fillId="22" borderId="1" xfId="19" applyFont="1" applyFill="1" applyBorder="1" applyAlignment="1">
      <alignment horizontal="center" vertical="center" wrapText="1"/>
    </xf>
    <xf numFmtId="0" fontId="60" fillId="22" borderId="1" xfId="19" applyFont="1" applyFill="1" applyBorder="1" applyAlignment="1">
      <alignment horizontal="left" vertical="top" wrapText="1"/>
    </xf>
    <xf numFmtId="3" fontId="57" fillId="0" borderId="1" xfId="19" applyNumberFormat="1" applyFont="1" applyFill="1" applyBorder="1" applyAlignment="1">
      <alignment horizontal="left" wrapText="1"/>
    </xf>
    <xf numFmtId="3" fontId="57" fillId="0" borderId="1" xfId="19" applyNumberFormat="1" applyFont="1" applyFill="1" applyBorder="1" applyAlignment="1">
      <alignment horizontal="center" wrapText="1"/>
    </xf>
    <xf numFmtId="0" fontId="60" fillId="23" borderId="1" xfId="19" applyFont="1" applyFill="1" applyBorder="1" applyAlignment="1">
      <alignment horizontal="center" vertical="center" wrapText="1"/>
    </xf>
    <xf numFmtId="0" fontId="60" fillId="23" borderId="1" xfId="19" applyFont="1" applyFill="1" applyBorder="1" applyAlignment="1">
      <alignment horizontal="left" vertical="top" wrapText="1"/>
    </xf>
    <xf numFmtId="3" fontId="57" fillId="0" borderId="1" xfId="11" applyNumberFormat="1" applyFont="1" applyFill="1" applyBorder="1" applyAlignment="1">
      <alignment horizontal="right"/>
    </xf>
    <xf numFmtId="2" fontId="57" fillId="0" borderId="1" xfId="19" applyNumberFormat="1" applyFont="1" applyFill="1" applyBorder="1" applyAlignment="1">
      <alignment horizontal="left" vertical="top" wrapText="1"/>
    </xf>
    <xf numFmtId="0" fontId="63" fillId="0" borderId="1" xfId="19" applyFont="1" applyBorder="1" applyAlignment="1">
      <alignment horizontal="right" vertical="center"/>
    </xf>
    <xf numFmtId="0" fontId="63" fillId="0" borderId="1" xfId="19" applyFont="1" applyFill="1" applyBorder="1" applyAlignment="1">
      <alignment horizontal="left"/>
    </xf>
    <xf numFmtId="2" fontId="57" fillId="0" borderId="0" xfId="19" applyNumberFormat="1" applyFont="1" applyFill="1" applyBorder="1" applyAlignment="1">
      <alignment horizontal="left" vertical="top" wrapText="1"/>
    </xf>
    <xf numFmtId="0" fontId="57" fillId="0" borderId="0" xfId="19" applyFont="1" applyFill="1" applyBorder="1" applyAlignment="1">
      <alignment horizontal="left" vertical="top" wrapText="1"/>
    </xf>
    <xf numFmtId="3" fontId="57" fillId="0" borderId="1" xfId="19" applyNumberFormat="1" applyFont="1" applyBorder="1" applyAlignment="1">
      <alignment horizontal="center"/>
    </xf>
    <xf numFmtId="0" fontId="57" fillId="7" borderId="1" xfId="19" applyFont="1" applyFill="1" applyBorder="1"/>
    <xf numFmtId="0" fontId="57" fillId="7" borderId="1" xfId="19" applyFont="1" applyFill="1" applyBorder="1" applyAlignment="1">
      <alignment horizontal="center"/>
    </xf>
    <xf numFmtId="0" fontId="57" fillId="7" borderId="1" xfId="19" applyFont="1" applyFill="1" applyBorder="1" applyAlignment="1">
      <alignment horizontal="left" vertical="top" wrapText="1"/>
    </xf>
    <xf numFmtId="14" fontId="57" fillId="7" borderId="1" xfId="19" applyNumberFormat="1" applyFont="1" applyFill="1" applyBorder="1"/>
    <xf numFmtId="0" fontId="57" fillId="7" borderId="0" xfId="19" applyFont="1" applyFill="1" applyBorder="1"/>
    <xf numFmtId="14" fontId="57" fillId="0" borderId="1" xfId="19" applyNumberFormat="1" applyFont="1" applyBorder="1" applyAlignment="1">
      <alignment horizontal="left"/>
    </xf>
    <xf numFmtId="3" fontId="57" fillId="0" borderId="1" xfId="19" applyNumberFormat="1" applyFont="1" applyFill="1" applyBorder="1" applyAlignment="1">
      <alignment horizontal="left" vertical="center" wrapText="1"/>
    </xf>
    <xf numFmtId="0" fontId="57" fillId="10" borderId="1" xfId="19" applyFont="1" applyFill="1" applyBorder="1"/>
    <xf numFmtId="0" fontId="57" fillId="10" borderId="1" xfId="19" applyFont="1" applyFill="1" applyBorder="1" applyAlignment="1">
      <alignment horizontal="center"/>
    </xf>
    <xf numFmtId="0" fontId="57" fillId="10" borderId="1" xfId="19" applyFont="1" applyFill="1" applyBorder="1" applyAlignment="1">
      <alignment horizontal="left" vertical="top" wrapText="1"/>
    </xf>
    <xf numFmtId="14" fontId="57" fillId="10" borderId="1" xfId="19" applyNumberFormat="1" applyFont="1" applyFill="1" applyBorder="1"/>
    <xf numFmtId="0" fontId="60" fillId="10" borderId="1" xfId="19" applyFont="1" applyFill="1" applyBorder="1" applyAlignment="1">
      <alignment vertical="center"/>
    </xf>
    <xf numFmtId="0" fontId="57" fillId="10" borderId="1" xfId="19" applyFont="1" applyFill="1" applyBorder="1" applyAlignment="1">
      <alignment horizontal="left" vertical="top"/>
    </xf>
    <xf numFmtId="0" fontId="57" fillId="0" borderId="0" xfId="19" applyFont="1" applyBorder="1" applyAlignment="1">
      <alignment horizontal="left" vertical="top"/>
    </xf>
    <xf numFmtId="0" fontId="57" fillId="0" borderId="47" xfId="19" applyFont="1" applyBorder="1"/>
    <xf numFmtId="0" fontId="60" fillId="5" borderId="0" xfId="19" applyFont="1" applyFill="1" applyBorder="1" applyAlignment="1">
      <alignment horizontal="right"/>
    </xf>
    <xf numFmtId="0" fontId="60" fillId="5" borderId="26" xfId="19" applyFont="1" applyFill="1" applyBorder="1" applyAlignment="1">
      <alignment horizontal="right"/>
    </xf>
    <xf numFmtId="3" fontId="57" fillId="0" borderId="1" xfId="11" applyNumberFormat="1" applyFont="1" applyBorder="1" applyAlignment="1">
      <alignment horizontal="right"/>
    </xf>
    <xf numFmtId="0" fontId="57" fillId="0" borderId="0" xfId="19" applyFont="1" applyBorder="1" applyAlignment="1">
      <alignment horizontal="left"/>
    </xf>
    <xf numFmtId="0" fontId="57" fillId="0" borderId="1" xfId="19" applyFont="1" applyFill="1" applyBorder="1" applyAlignment="1">
      <alignment horizontal="right"/>
    </xf>
    <xf numFmtId="0" fontId="60" fillId="5" borderId="46" xfId="19" applyFont="1" applyFill="1" applyBorder="1" applyAlignment="1">
      <alignment horizontal="right"/>
    </xf>
    <xf numFmtId="0" fontId="60" fillId="0" borderId="1" xfId="19" applyFont="1" applyBorder="1" applyAlignment="1">
      <alignment horizontal="right" vertical="center"/>
    </xf>
    <xf numFmtId="0" fontId="57" fillId="0" borderId="1" xfId="19" applyFont="1" applyBorder="1" applyAlignment="1">
      <alignment horizontal="right"/>
    </xf>
    <xf numFmtId="0" fontId="57" fillId="0" borderId="0" xfId="19" applyFont="1" applyBorder="1" applyAlignment="1">
      <alignment horizontal="right"/>
    </xf>
    <xf numFmtId="0" fontId="57" fillId="0" borderId="1" xfId="19" applyFont="1" applyBorder="1" applyAlignment="1">
      <alignment horizontal="right" vertical="center"/>
    </xf>
    <xf numFmtId="0" fontId="60" fillId="22" borderId="1" xfId="19" applyFont="1" applyFill="1" applyBorder="1" applyAlignment="1">
      <alignment horizontal="right" vertical="center"/>
    </xf>
    <xf numFmtId="0" fontId="57" fillId="7" borderId="1" xfId="19" applyFont="1" applyFill="1" applyBorder="1" applyAlignment="1">
      <alignment horizontal="right"/>
    </xf>
    <xf numFmtId="0" fontId="57" fillId="10" borderId="1" xfId="19" applyFont="1" applyFill="1" applyBorder="1" applyAlignment="1">
      <alignment horizontal="right"/>
    </xf>
    <xf numFmtId="3" fontId="57" fillId="5" borderId="46" xfId="19" applyNumberFormat="1" applyFont="1" applyFill="1" applyBorder="1" applyAlignment="1">
      <alignment horizontal="right"/>
    </xf>
    <xf numFmtId="3" fontId="57" fillId="5" borderId="26" xfId="19" applyNumberFormat="1" applyFont="1" applyFill="1" applyBorder="1" applyAlignment="1">
      <alignment horizontal="right"/>
    </xf>
    <xf numFmtId="3" fontId="60" fillId="16" borderId="1" xfId="19" applyNumberFormat="1" applyFont="1" applyFill="1" applyBorder="1" applyAlignment="1">
      <alignment horizontal="right" vertical="center" wrapText="1"/>
    </xf>
    <xf numFmtId="3" fontId="57" fillId="0" borderId="1" xfId="19" applyNumberFormat="1" applyFont="1" applyBorder="1" applyAlignment="1">
      <alignment horizontal="right"/>
    </xf>
    <xf numFmtId="3" fontId="57" fillId="0" borderId="0" xfId="19" applyNumberFormat="1" applyFont="1" applyBorder="1" applyAlignment="1">
      <alignment horizontal="right"/>
    </xf>
    <xf numFmtId="3" fontId="60" fillId="18" borderId="1" xfId="19" applyNumberFormat="1" applyFont="1" applyFill="1" applyBorder="1" applyAlignment="1">
      <alignment horizontal="right" vertical="center" wrapText="1"/>
    </xf>
    <xf numFmtId="3" fontId="57" fillId="0" borderId="1" xfId="19" applyNumberFormat="1" applyFont="1" applyFill="1" applyBorder="1" applyAlignment="1">
      <alignment horizontal="right"/>
    </xf>
    <xf numFmtId="3" fontId="57" fillId="11" borderId="1" xfId="19" applyNumberFormat="1" applyFont="1" applyFill="1" applyBorder="1" applyAlignment="1">
      <alignment horizontal="right"/>
    </xf>
    <xf numFmtId="3" fontId="60" fillId="20" borderId="1" xfId="19" applyNumberFormat="1" applyFont="1" applyFill="1" applyBorder="1" applyAlignment="1">
      <alignment horizontal="right" vertical="center" wrapText="1"/>
    </xf>
    <xf numFmtId="3" fontId="60" fillId="21" borderId="1" xfId="19" applyNumberFormat="1" applyFont="1" applyFill="1" applyBorder="1" applyAlignment="1">
      <alignment horizontal="right" vertical="center" wrapText="1"/>
    </xf>
    <xf numFmtId="3" fontId="60" fillId="22" borderId="1" xfId="19" applyNumberFormat="1" applyFont="1" applyFill="1" applyBorder="1" applyAlignment="1">
      <alignment horizontal="right" vertical="center" wrapText="1"/>
    </xf>
    <xf numFmtId="3" fontId="60" fillId="23" borderId="1" xfId="19" applyNumberFormat="1" applyFont="1" applyFill="1" applyBorder="1" applyAlignment="1">
      <alignment horizontal="right" vertical="center" wrapText="1"/>
    </xf>
    <xf numFmtId="3" fontId="63" fillId="0" borderId="1" xfId="19" applyNumberFormat="1" applyFont="1" applyBorder="1" applyAlignment="1">
      <alignment horizontal="right" vertical="center" wrapText="1"/>
    </xf>
    <xf numFmtId="3" fontId="57" fillId="7" borderId="1" xfId="19" applyNumberFormat="1" applyFont="1" applyFill="1" applyBorder="1" applyAlignment="1">
      <alignment horizontal="right"/>
    </xf>
    <xf numFmtId="3" fontId="57" fillId="10" borderId="1" xfId="19" applyNumberFormat="1" applyFont="1" applyFill="1" applyBorder="1" applyAlignment="1">
      <alignment horizontal="right"/>
    </xf>
    <xf numFmtId="3" fontId="60" fillId="0" borderId="1" xfId="19" applyNumberFormat="1" applyFont="1" applyBorder="1" applyAlignment="1">
      <alignment horizontal="right"/>
    </xf>
    <xf numFmtId="0" fontId="57" fillId="5" borderId="46" xfId="19" applyFont="1" applyFill="1" applyBorder="1" applyAlignment="1">
      <alignment horizontal="left"/>
    </xf>
    <xf numFmtId="0" fontId="57" fillId="5" borderId="26" xfId="19" applyFont="1" applyFill="1" applyBorder="1" applyAlignment="1">
      <alignment horizontal="left"/>
    </xf>
    <xf numFmtId="0" fontId="60" fillId="16" borderId="1" xfId="19" applyFont="1" applyFill="1" applyBorder="1" applyAlignment="1">
      <alignment horizontal="left" vertical="center" wrapText="1"/>
    </xf>
    <xf numFmtId="3" fontId="60" fillId="0" borderId="1" xfId="19" applyNumberFormat="1" applyFont="1" applyFill="1" applyBorder="1" applyAlignment="1">
      <alignment horizontal="left" vertical="center" wrapText="1"/>
    </xf>
    <xf numFmtId="0" fontId="60" fillId="18" borderId="1" xfId="19" applyFont="1" applyFill="1" applyBorder="1" applyAlignment="1">
      <alignment horizontal="left" vertical="center" wrapText="1"/>
    </xf>
    <xf numFmtId="0" fontId="60" fillId="19" borderId="1" xfId="19" applyFont="1" applyFill="1" applyBorder="1" applyAlignment="1">
      <alignment horizontal="left" vertical="center" wrapText="1"/>
    </xf>
    <xf numFmtId="3" fontId="57" fillId="11" borderId="1" xfId="19" applyNumberFormat="1" applyFont="1" applyFill="1" applyBorder="1" applyAlignment="1">
      <alignment horizontal="left" vertical="center" wrapText="1"/>
    </xf>
    <xf numFmtId="0" fontId="60" fillId="0" borderId="1" xfId="19" applyFont="1" applyBorder="1" applyAlignment="1">
      <alignment horizontal="left" vertical="center" wrapText="1"/>
    </xf>
    <xf numFmtId="0" fontId="60" fillId="21" borderId="1" xfId="19" applyFont="1" applyFill="1" applyBorder="1" applyAlignment="1">
      <alignment horizontal="left" vertical="center" wrapText="1"/>
    </xf>
    <xf numFmtId="0" fontId="60" fillId="22" borderId="1" xfId="19" applyFont="1" applyFill="1" applyBorder="1" applyAlignment="1">
      <alignment horizontal="left" vertical="center" wrapText="1"/>
    </xf>
    <xf numFmtId="3" fontId="57" fillId="7" borderId="1" xfId="19" applyNumberFormat="1" applyFont="1" applyFill="1" applyBorder="1" applyAlignment="1">
      <alignment horizontal="left" vertical="center" wrapText="1"/>
    </xf>
    <xf numFmtId="3" fontId="57" fillId="10" borderId="1" xfId="19" applyNumberFormat="1" applyFont="1" applyFill="1" applyBorder="1" applyAlignment="1">
      <alignment horizontal="left" vertical="center" wrapText="1"/>
    </xf>
    <xf numFmtId="0" fontId="57" fillId="10" borderId="1" xfId="19" applyFont="1" applyFill="1" applyBorder="1" applyAlignment="1">
      <alignment horizontal="left"/>
    </xf>
    <xf numFmtId="3" fontId="60" fillId="0" borderId="1" xfId="19" applyNumberFormat="1" applyFont="1" applyFill="1" applyBorder="1" applyAlignment="1">
      <alignment horizontal="right" vertical="center" wrapText="1"/>
    </xf>
    <xf numFmtId="0" fontId="60" fillId="0" borderId="1" xfId="19" applyFont="1" applyBorder="1" applyAlignment="1">
      <alignment horizontal="right" vertical="center" wrapText="1"/>
    </xf>
    <xf numFmtId="3" fontId="60" fillId="0" borderId="1" xfId="19" applyNumberFormat="1" applyFont="1" applyFill="1" applyBorder="1" applyAlignment="1">
      <alignment horizontal="right" vertical="top" wrapText="1"/>
    </xf>
    <xf numFmtId="0" fontId="60" fillId="0" borderId="1" xfId="19" applyFont="1" applyBorder="1" applyAlignment="1">
      <alignment horizontal="right" vertical="top" wrapText="1"/>
    </xf>
    <xf numFmtId="3" fontId="57" fillId="0" borderId="1" xfId="19" applyNumberFormat="1" applyFont="1" applyFill="1" applyBorder="1" applyAlignment="1">
      <alignment horizontal="right" wrapText="1"/>
    </xf>
    <xf numFmtId="3" fontId="60" fillId="8" borderId="1" xfId="19" applyNumberFormat="1" applyFont="1" applyFill="1" applyBorder="1" applyAlignment="1">
      <alignment horizontal="right"/>
    </xf>
    <xf numFmtId="3" fontId="60" fillId="10" borderId="1" xfId="19" applyNumberFormat="1" applyFont="1" applyFill="1" applyBorder="1" applyAlignment="1">
      <alignment horizontal="right"/>
    </xf>
    <xf numFmtId="0" fontId="60" fillId="24" borderId="1" xfId="19" applyFont="1" applyFill="1" applyBorder="1" applyAlignment="1">
      <alignment horizontal="center" vertical="center" wrapText="1"/>
    </xf>
    <xf numFmtId="0" fontId="60" fillId="24" borderId="1" xfId="19" applyFont="1" applyFill="1" applyBorder="1" applyAlignment="1">
      <alignment horizontal="center" vertical="center"/>
    </xf>
    <xf numFmtId="0" fontId="1" fillId="0" borderId="0" xfId="0" applyFont="1" applyFill="1" applyBorder="1"/>
    <xf numFmtId="0" fontId="1" fillId="0" borderId="0" xfId="0" applyFont="1"/>
    <xf numFmtId="0" fontId="9" fillId="0" borderId="0" xfId="0" applyFont="1" applyAlignment="1"/>
    <xf numFmtId="4" fontId="1" fillId="0" borderId="0" xfId="0" applyNumberFormat="1" applyFont="1" applyBorder="1"/>
    <xf numFmtId="0" fontId="1" fillId="0" borderId="0" xfId="0" applyFont="1" applyBorder="1"/>
    <xf numFmtId="0" fontId="1" fillId="0" borderId="0" xfId="0" applyFont="1" applyBorder="1" applyAlignment="1">
      <alignment horizontal="right"/>
    </xf>
    <xf numFmtId="0" fontId="29" fillId="7" borderId="0" xfId="0" applyFont="1" applyFill="1"/>
    <xf numFmtId="0" fontId="5" fillId="5" borderId="17" xfId="0" applyFont="1" applyFill="1" applyBorder="1"/>
    <xf numFmtId="3" fontId="5" fillId="5" borderId="0" xfId="0" applyNumberFormat="1" applyFont="1" applyFill="1" applyBorder="1"/>
    <xf numFmtId="0" fontId="1" fillId="5" borderId="0" xfId="0" applyFont="1" applyFill="1" applyBorder="1"/>
    <xf numFmtId="0" fontId="1" fillId="5" borderId="47" xfId="0" applyFont="1" applyFill="1" applyBorder="1"/>
    <xf numFmtId="3" fontId="1" fillId="5" borderId="47" xfId="0" applyNumberFormat="1" applyFont="1" applyFill="1" applyBorder="1"/>
    <xf numFmtId="0" fontId="1" fillId="5" borderId="54" xfId="0" applyFont="1" applyFill="1" applyBorder="1"/>
    <xf numFmtId="0" fontId="1" fillId="5" borderId="45" xfId="0" applyFont="1" applyFill="1" applyBorder="1"/>
    <xf numFmtId="3" fontId="1" fillId="5" borderId="45" xfId="0" applyNumberFormat="1" applyFont="1" applyFill="1" applyBorder="1"/>
    <xf numFmtId="0" fontId="1" fillId="5" borderId="42" xfId="0" applyFont="1" applyFill="1" applyBorder="1"/>
    <xf numFmtId="0" fontId="1" fillId="5" borderId="53" xfId="0" applyFont="1" applyFill="1" applyBorder="1"/>
    <xf numFmtId="0" fontId="1" fillId="5" borderId="17" xfId="0" applyFont="1" applyFill="1" applyBorder="1"/>
    <xf numFmtId="3" fontId="1" fillId="5" borderId="0" xfId="0" applyNumberFormat="1" applyFont="1" applyFill="1" applyBorder="1"/>
    <xf numFmtId="0" fontId="1" fillId="5" borderId="10" xfId="0" applyFont="1" applyFill="1" applyBorder="1"/>
    <xf numFmtId="0" fontId="5" fillId="5" borderId="0" xfId="0" applyFont="1" applyFill="1" applyBorder="1" applyAlignment="1">
      <alignment horizontal="right"/>
    </xf>
    <xf numFmtId="0" fontId="5" fillId="5" borderId="0" xfId="0" applyFont="1" applyFill="1" applyBorder="1"/>
    <xf numFmtId="3" fontId="5" fillId="0" borderId="55" xfId="0" applyNumberFormat="1" applyFont="1" applyBorder="1" applyAlignment="1">
      <alignment horizontal="center" vertical="center" wrapText="1"/>
    </xf>
    <xf numFmtId="0" fontId="5" fillId="0" borderId="55" xfId="0" applyFont="1" applyBorder="1" applyAlignment="1">
      <alignment horizontal="center" vertical="center" wrapText="1"/>
    </xf>
    <xf numFmtId="0" fontId="1" fillId="0" borderId="1" xfId="0" applyFont="1" applyBorder="1"/>
    <xf numFmtId="3" fontId="1" fillId="0" borderId="1" xfId="0" applyNumberFormat="1" applyFont="1" applyBorder="1"/>
    <xf numFmtId="0" fontId="34" fillId="0" borderId="1" xfId="0" applyFont="1" applyFill="1" applyBorder="1"/>
    <xf numFmtId="0" fontId="1" fillId="0" borderId="1" xfId="0" applyFont="1" applyFill="1" applyBorder="1"/>
    <xf numFmtId="3" fontId="1" fillId="0" borderId="0" xfId="0" applyNumberFormat="1" applyFont="1"/>
    <xf numFmtId="0" fontId="37" fillId="0" borderId="1" xfId="0" applyFont="1" applyBorder="1"/>
    <xf numFmtId="0" fontId="34" fillId="0" borderId="1" xfId="0" applyFont="1" applyFill="1" applyBorder="1" applyAlignment="1">
      <alignment wrapText="1"/>
    </xf>
    <xf numFmtId="0" fontId="8" fillId="0" borderId="18" xfId="0" applyFont="1" applyBorder="1"/>
    <xf numFmtId="3" fontId="8" fillId="0" borderId="46" xfId="0" applyNumberFormat="1" applyFont="1" applyBorder="1"/>
    <xf numFmtId="3" fontId="8" fillId="0" borderId="19" xfId="0" applyNumberFormat="1" applyFont="1" applyBorder="1"/>
    <xf numFmtId="0" fontId="0" fillId="0" borderId="0" xfId="0" applyAlignment="1">
      <alignment vertical="center"/>
    </xf>
    <xf numFmtId="0" fontId="1" fillId="0" borderId="0" xfId="0" applyFont="1" applyAlignment="1"/>
    <xf numFmtId="3" fontId="1" fillId="0" borderId="0" xfId="0" applyNumberFormat="1" applyFont="1" applyBorder="1" applyAlignment="1"/>
    <xf numFmtId="3" fontId="1" fillId="0" borderId="26" xfId="0" applyNumberFormat="1" applyFont="1" applyBorder="1" applyAlignment="1">
      <alignment horizontal="left"/>
    </xf>
    <xf numFmtId="0" fontId="1" fillId="0" borderId="26" xfId="0" applyFont="1" applyBorder="1" applyAlignment="1"/>
    <xf numFmtId="3" fontId="1" fillId="0" borderId="26" xfId="0" applyNumberFormat="1" applyFont="1" applyBorder="1" applyAlignment="1"/>
    <xf numFmtId="3" fontId="1" fillId="0" borderId="0" xfId="0" applyNumberFormat="1" applyFont="1" applyAlignment="1">
      <alignment horizontal="left"/>
    </xf>
    <xf numFmtId="3" fontId="1" fillId="0" borderId="0" xfId="0" applyNumberFormat="1" applyFont="1" applyAlignment="1"/>
    <xf numFmtId="0" fontId="5" fillId="0" borderId="0" xfId="0" applyFont="1" applyBorder="1" applyAlignment="1">
      <alignment horizontal="center"/>
    </xf>
    <xf numFmtId="0" fontId="3" fillId="2" borderId="1" xfId="0" applyFont="1" applyFill="1" applyBorder="1" applyAlignment="1">
      <alignment horizontal="center"/>
    </xf>
    <xf numFmtId="0" fontId="3" fillId="2" borderId="1" xfId="8" applyNumberFormat="1" applyFont="1" applyFill="1" applyBorder="1" applyAlignment="1">
      <alignment horizontal="center" vertical="center" wrapText="1"/>
    </xf>
    <xf numFmtId="0" fontId="2" fillId="5" borderId="1" xfId="0" applyFont="1" applyFill="1" applyBorder="1"/>
    <xf numFmtId="167" fontId="2" fillId="0" borderId="1" xfId="13" applyFont="1" applyBorder="1" applyAlignment="1">
      <alignment horizontal="center"/>
    </xf>
    <xf numFmtId="167" fontId="2" fillId="0" borderId="1" xfId="13" applyFont="1" applyBorder="1" applyAlignment="1">
      <alignment horizontal="right"/>
    </xf>
    <xf numFmtId="44" fontId="0" fillId="0" borderId="0" xfId="0" applyNumberFormat="1"/>
    <xf numFmtId="175" fontId="2" fillId="5" borderId="1" xfId="0" applyNumberFormat="1" applyFont="1" applyFill="1" applyBorder="1" applyAlignment="1">
      <alignment horizontal="right"/>
    </xf>
    <xf numFmtId="0" fontId="3" fillId="2" borderId="1" xfId="0" applyFont="1" applyFill="1" applyBorder="1" applyAlignment="1">
      <alignment wrapText="1"/>
    </xf>
    <xf numFmtId="176" fontId="3" fillId="2" borderId="1" xfId="0" applyNumberFormat="1" applyFont="1" applyFill="1" applyBorder="1" applyAlignment="1">
      <alignment wrapText="1"/>
    </xf>
    <xf numFmtId="167" fontId="2" fillId="2" borderId="1" xfId="13" applyFont="1" applyFill="1" applyBorder="1" applyAlignment="1">
      <alignment horizontal="center"/>
    </xf>
    <xf numFmtId="0" fontId="3" fillId="0" borderId="2" xfId="0" applyFont="1" applyFill="1" applyBorder="1" applyAlignment="1">
      <alignment wrapText="1"/>
    </xf>
    <xf numFmtId="175" fontId="3" fillId="0" borderId="25" xfId="0" applyNumberFormat="1" applyFont="1" applyFill="1" applyBorder="1" applyAlignment="1">
      <alignment wrapText="1"/>
    </xf>
    <xf numFmtId="167" fontId="2" fillId="0" borderId="25" xfId="13" applyFont="1" applyFill="1" applyBorder="1" applyAlignment="1">
      <alignment horizontal="center"/>
    </xf>
    <xf numFmtId="175" fontId="3" fillId="0" borderId="24" xfId="0" applyNumberFormat="1" applyFont="1" applyFill="1" applyBorder="1" applyAlignment="1">
      <alignment wrapText="1"/>
    </xf>
    <xf numFmtId="0" fontId="3" fillId="0" borderId="1" xfId="0" applyFont="1" applyFill="1" applyBorder="1" applyAlignment="1">
      <alignment wrapText="1"/>
    </xf>
    <xf numFmtId="175" fontId="3" fillId="0" borderId="1" xfId="0" applyNumberFormat="1" applyFont="1" applyFill="1" applyBorder="1" applyAlignment="1">
      <alignment wrapText="1"/>
    </xf>
    <xf numFmtId="167" fontId="2" fillId="0" borderId="1" xfId="13" applyFont="1" applyFill="1" applyBorder="1" applyAlignment="1">
      <alignment horizontal="center"/>
    </xf>
    <xf numFmtId="0" fontId="3" fillId="5" borderId="1" xfId="0" applyFont="1" applyFill="1" applyBorder="1" applyAlignment="1"/>
    <xf numFmtId="167" fontId="3" fillId="5" borderId="1" xfId="0" applyNumberFormat="1" applyFont="1" applyFill="1" applyBorder="1" applyAlignment="1"/>
    <xf numFmtId="0" fontId="3" fillId="4" borderId="1" xfId="0" applyFont="1" applyFill="1" applyBorder="1" applyAlignment="1">
      <alignment horizontal="center"/>
    </xf>
    <xf numFmtId="0" fontId="3" fillId="4" borderId="1" xfId="8" applyNumberFormat="1" applyFont="1" applyFill="1" applyBorder="1" applyAlignment="1">
      <alignment horizontal="center" vertical="center" wrapText="1"/>
    </xf>
    <xf numFmtId="5" fontId="2" fillId="0" borderId="1" xfId="13" applyNumberFormat="1" applyFont="1" applyBorder="1" applyAlignment="1"/>
    <xf numFmtId="170" fontId="2" fillId="0" borderId="0" xfId="13" applyNumberFormat="1" applyFont="1" applyFill="1" applyBorder="1" applyAlignment="1">
      <alignment horizontal="right"/>
    </xf>
    <xf numFmtId="0" fontId="2" fillId="5" borderId="1" xfId="0" applyFont="1" applyFill="1" applyBorder="1" applyAlignment="1">
      <alignment horizontal="left" wrapText="1"/>
    </xf>
    <xf numFmtId="5" fontId="2" fillId="0" borderId="1" xfId="13" applyNumberFormat="1" applyFont="1" applyBorder="1" applyAlignment="1">
      <alignment horizontal="right"/>
    </xf>
    <xf numFmtId="0" fontId="3" fillId="2" borderId="1" xfId="0" applyFont="1" applyFill="1" applyBorder="1"/>
    <xf numFmtId="176" fontId="3" fillId="2" borderId="1" xfId="0" applyNumberFormat="1" applyFont="1" applyFill="1" applyBorder="1" applyAlignment="1">
      <alignment horizontal="right"/>
    </xf>
    <xf numFmtId="167" fontId="2" fillId="2" borderId="1" xfId="0" applyNumberFormat="1" applyFont="1" applyFill="1" applyBorder="1"/>
    <xf numFmtId="170" fontId="2" fillId="2" borderId="1" xfId="0" applyNumberFormat="1" applyFont="1" applyFill="1" applyBorder="1"/>
    <xf numFmtId="5" fontId="3" fillId="2" borderId="1" xfId="13" applyNumberFormat="1" applyFont="1" applyFill="1" applyBorder="1" applyAlignment="1">
      <alignment horizontal="right"/>
    </xf>
    <xf numFmtId="0" fontId="0" fillId="0" borderId="26" xfId="0" applyBorder="1" applyAlignment="1">
      <alignment horizontal="left" vertical="center"/>
    </xf>
    <xf numFmtId="0" fontId="0" fillId="0" borderId="0" xfId="0" applyAlignment="1">
      <alignment horizontal="left" vertical="center"/>
    </xf>
    <xf numFmtId="3" fontId="1" fillId="25" borderId="1" xfId="0" applyNumberFormat="1" applyFont="1" applyFill="1" applyBorder="1"/>
    <xf numFmtId="0" fontId="1" fillId="8" borderId="1" xfId="0" applyFont="1" applyFill="1" applyBorder="1"/>
    <xf numFmtId="0" fontId="35" fillId="8" borderId="1" xfId="0" applyFont="1" applyFill="1" applyBorder="1"/>
    <xf numFmtId="3" fontId="1" fillId="8" borderId="1" xfId="0" applyNumberFormat="1" applyFont="1" applyFill="1" applyBorder="1"/>
    <xf numFmtId="3" fontId="1" fillId="0" borderId="0" xfId="0" applyNumberFormat="1" applyFont="1" applyFill="1"/>
    <xf numFmtId="0" fontId="1" fillId="0" borderId="0" xfId="0" applyFont="1" applyFill="1"/>
    <xf numFmtId="3" fontId="5" fillId="8" borderId="1" xfId="0" applyNumberFormat="1" applyFont="1" applyFill="1" applyBorder="1"/>
    <xf numFmtId="0" fontId="38" fillId="8" borderId="1" xfId="0" applyFont="1" applyFill="1" applyBorder="1"/>
    <xf numFmtId="3" fontId="8" fillId="8" borderId="24" xfId="0" applyNumberFormat="1" applyFont="1" applyFill="1" applyBorder="1"/>
    <xf numFmtId="0" fontId="1" fillId="8" borderId="25" xfId="0" applyFont="1" applyFill="1" applyBorder="1"/>
    <xf numFmtId="0" fontId="1" fillId="8" borderId="24" xfId="0" applyFont="1" applyFill="1" applyBorder="1"/>
    <xf numFmtId="0" fontId="41" fillId="0" borderId="0" xfId="0" applyFont="1" applyFill="1"/>
    <xf numFmtId="0" fontId="36" fillId="0" borderId="0" xfId="0" applyFont="1" applyFill="1"/>
    <xf numFmtId="0" fontId="36" fillId="0" borderId="0" xfId="0" applyFont="1" applyFill="1" applyAlignment="1">
      <alignment horizontal="center"/>
    </xf>
    <xf numFmtId="0" fontId="36" fillId="0" borderId="0" xfId="0" applyFont="1" applyFill="1" applyAlignment="1"/>
    <xf numFmtId="3" fontId="36" fillId="0" borderId="0" xfId="0" applyNumberFormat="1" applyFont="1" applyFill="1"/>
    <xf numFmtId="3" fontId="36" fillId="0" borderId="0" xfId="0" applyNumberFormat="1" applyFont="1"/>
    <xf numFmtId="0" fontId="36" fillId="0" borderId="0" xfId="0" applyFont="1"/>
    <xf numFmtId="0" fontId="36" fillId="0" borderId="0" xfId="0" applyFont="1" applyAlignment="1">
      <alignment horizontal="center"/>
    </xf>
    <xf numFmtId="0" fontId="36" fillId="0" borderId="0" xfId="0" applyFont="1" applyAlignment="1"/>
    <xf numFmtId="0" fontId="42" fillId="0" borderId="0" xfId="14" applyNumberFormat="1" applyFont="1" applyFill="1" applyBorder="1" applyAlignment="1">
      <alignment horizontal="left"/>
    </xf>
    <xf numFmtId="0" fontId="1" fillId="0" borderId="0" xfId="14" applyFont="1" applyBorder="1" applyAlignment="1">
      <alignment horizontal="left" vertical="center"/>
    </xf>
    <xf numFmtId="0" fontId="1" fillId="0" borderId="0" xfId="15"/>
    <xf numFmtId="0" fontId="57" fillId="0" borderId="0" xfId="17" applyFont="1"/>
    <xf numFmtId="0" fontId="60" fillId="0" borderId="0" xfId="17" applyFont="1" applyAlignment="1">
      <alignment horizontal="justify" wrapText="1"/>
    </xf>
    <xf numFmtId="0" fontId="70" fillId="0" borderId="0" xfId="17" applyFont="1" applyAlignment="1">
      <alignment horizontal="center" vertical="top" wrapText="1"/>
    </xf>
    <xf numFmtId="0" fontId="57" fillId="0" borderId="0" xfId="17" applyFont="1" applyAlignment="1">
      <alignment vertical="top" wrapText="1"/>
    </xf>
    <xf numFmtId="0" fontId="45" fillId="0" borderId="0" xfId="15" applyFont="1"/>
    <xf numFmtId="0" fontId="46" fillId="0" borderId="0" xfId="15" applyFont="1" applyAlignment="1">
      <alignment horizontal="left" vertical="center"/>
    </xf>
    <xf numFmtId="0" fontId="1" fillId="0" borderId="0" xfId="15" applyAlignment="1">
      <alignment horizontal="left"/>
    </xf>
    <xf numFmtId="0" fontId="8" fillId="0" borderId="0" xfId="15" applyFont="1" applyAlignment="1">
      <alignment horizontal="left" vertical="center"/>
    </xf>
    <xf numFmtId="0" fontId="1" fillId="0" borderId="0" xfId="15" applyAlignment="1">
      <alignment horizontal="left" vertical="center" indent="1"/>
    </xf>
    <xf numFmtId="0" fontId="36" fillId="0" borderId="0" xfId="15" applyFont="1" applyFill="1"/>
    <xf numFmtId="0" fontId="36" fillId="0" borderId="0" xfId="15" applyFont="1" applyFill="1" applyAlignment="1">
      <alignment horizontal="center"/>
    </xf>
    <xf numFmtId="0" fontId="36" fillId="0" borderId="0" xfId="15" applyFont="1" applyFill="1" applyAlignment="1"/>
    <xf numFmtId="3" fontId="36" fillId="0" borderId="0" xfId="15" applyNumberFormat="1" applyFont="1" applyFill="1"/>
    <xf numFmtId="0" fontId="36" fillId="0" borderId="0" xfId="15" applyFont="1"/>
    <xf numFmtId="0" fontId="36" fillId="0" borderId="0" xfId="15" applyFont="1" applyAlignment="1">
      <alignment horizontal="center"/>
    </xf>
    <xf numFmtId="0" fontId="36" fillId="0" borderId="0" xfId="15" applyFont="1" applyAlignment="1"/>
    <xf numFmtId="3" fontId="36" fillId="0" borderId="0" xfId="15" applyNumberFormat="1" applyFont="1"/>
    <xf numFmtId="0" fontId="57" fillId="0" borderId="0" xfId="17" applyFont="1" applyFill="1" applyAlignment="1">
      <alignment horizontal="justify" wrapText="1"/>
    </xf>
    <xf numFmtId="0" fontId="60" fillId="0" borderId="0" xfId="17" applyFont="1" applyAlignment="1">
      <alignment horizontal="justify" vertical="top" wrapText="1"/>
    </xf>
    <xf numFmtId="0" fontId="2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6" fillId="0" borderId="1" xfId="0" applyFont="1" applyBorder="1" applyAlignment="1">
      <alignment horizontal="left" vertical="center" wrapText="1"/>
    </xf>
    <xf numFmtId="0" fontId="25" fillId="0" borderId="1" xfId="0" applyFont="1" applyBorder="1" applyAlignment="1">
      <alignment horizontal="left" vertical="center" wrapText="1"/>
    </xf>
    <xf numFmtId="17" fontId="2" fillId="0" borderId="1" xfId="0" applyNumberFormat="1" applyFont="1" applyBorder="1" applyAlignment="1">
      <alignment horizontal="left" vertical="center" wrapText="1"/>
    </xf>
    <xf numFmtId="17" fontId="26" fillId="0" borderId="1" xfId="0" applyNumberFormat="1" applyFont="1" applyBorder="1" applyAlignment="1">
      <alignment horizontal="left" vertical="center" wrapText="1"/>
    </xf>
    <xf numFmtId="169" fontId="2" fillId="0" borderId="1" xfId="0" applyNumberFormat="1" applyFont="1" applyBorder="1" applyAlignment="1">
      <alignment horizontal="left" vertical="center" wrapText="1"/>
    </xf>
    <xf numFmtId="0" fontId="26" fillId="0" borderId="1" xfId="0" applyFont="1" applyBorder="1" applyAlignment="1">
      <alignment horizontal="left" vertical="center" wrapText="1" readingOrder="1"/>
    </xf>
    <xf numFmtId="0" fontId="25" fillId="0" borderId="1" xfId="0" applyFont="1" applyFill="1" applyBorder="1" applyAlignment="1">
      <alignment vertical="center" wrapText="1"/>
    </xf>
    <xf numFmtId="0" fontId="26" fillId="0" borderId="1" xfId="0" applyFont="1" applyBorder="1" applyAlignment="1">
      <alignment vertical="center" wrapText="1"/>
    </xf>
    <xf numFmtId="0" fontId="25" fillId="0" borderId="1" xfId="0" applyFont="1" applyBorder="1" applyAlignment="1">
      <alignment vertical="center" wrapText="1"/>
    </xf>
    <xf numFmtId="17" fontId="2" fillId="0" borderId="1" xfId="0" applyNumberFormat="1" applyFont="1" applyBorder="1" applyAlignment="1">
      <alignment vertical="center" wrapText="1"/>
    </xf>
    <xf numFmtId="0" fontId="2" fillId="0" borderId="1" xfId="0" applyFont="1" applyBorder="1" applyAlignment="1">
      <alignment horizontal="left" vertical="center" wrapText="1"/>
    </xf>
    <xf numFmtId="0" fontId="25" fillId="0" borderId="0" xfId="0" applyFont="1" applyFill="1" applyBorder="1" applyAlignment="1">
      <alignment horizontal="left" vertical="center" wrapText="1"/>
    </xf>
    <xf numFmtId="0" fontId="26" fillId="0" borderId="0" xfId="0" applyFont="1" applyBorder="1" applyAlignment="1">
      <alignment horizontal="left" vertical="center" wrapText="1"/>
    </xf>
    <xf numFmtId="0" fontId="25" fillId="0" borderId="0" xfId="0" applyFont="1" applyBorder="1" applyAlignment="1">
      <alignment horizontal="left" vertical="center" wrapText="1"/>
    </xf>
    <xf numFmtId="17" fontId="2" fillId="0" borderId="0" xfId="0" applyNumberFormat="1" applyFont="1" applyBorder="1" applyAlignment="1">
      <alignment horizontal="left" vertical="center" wrapText="1"/>
    </xf>
    <xf numFmtId="17" fontId="26" fillId="0" borderId="0" xfId="0" applyNumberFormat="1" applyFont="1" applyBorder="1" applyAlignment="1">
      <alignment horizontal="left" vertical="center" wrapText="1"/>
    </xf>
    <xf numFmtId="169" fontId="2" fillId="0" borderId="0" xfId="0" applyNumberFormat="1" applyFont="1" applyBorder="1" applyAlignment="1">
      <alignment horizontal="left" vertical="center" wrapText="1"/>
    </xf>
    <xf numFmtId="0" fontId="26" fillId="0" borderId="0" xfId="0" applyFont="1" applyBorder="1" applyAlignment="1">
      <alignment horizontal="left" vertical="center" wrapText="1" readingOrder="1"/>
    </xf>
    <xf numFmtId="0" fontId="2" fillId="0" borderId="0" xfId="0" applyFont="1" applyBorder="1" applyAlignment="1">
      <alignment horizontal="left" vertical="center" wrapText="1"/>
    </xf>
    <xf numFmtId="169" fontId="5" fillId="0" borderId="1" xfId="0" applyNumberFormat="1" applyFont="1" applyBorder="1" applyAlignment="1">
      <alignment horizontal="left" vertical="center" wrapText="1"/>
    </xf>
    <xf numFmtId="0" fontId="47" fillId="0" borderId="0" xfId="0" applyFont="1" applyBorder="1"/>
    <xf numFmtId="0" fontId="48" fillId="0" borderId="0" xfId="0" applyFont="1" applyBorder="1"/>
    <xf numFmtId="0" fontId="48" fillId="0" borderId="0" xfId="0" applyFont="1"/>
    <xf numFmtId="0" fontId="26" fillId="0" borderId="0" xfId="0" applyFont="1"/>
    <xf numFmtId="0" fontId="26" fillId="0" borderId="0" xfId="0" applyFont="1" applyBorder="1" applyAlignment="1">
      <alignment horizontal="center"/>
    </xf>
    <xf numFmtId="0" fontId="0" fillId="0" borderId="0" xfId="0" applyBorder="1" applyAlignment="1">
      <alignment horizontal="center"/>
    </xf>
    <xf numFmtId="0" fontId="25" fillId="0" borderId="0" xfId="0" applyFont="1" applyBorder="1" applyAlignment="1">
      <alignment horizontal="center"/>
    </xf>
    <xf numFmtId="169" fontId="2" fillId="0" borderId="1" xfId="0" applyNumberFormat="1" applyFont="1" applyBorder="1" applyAlignment="1">
      <alignment horizontal="right" vertical="center" wrapText="1"/>
    </xf>
    <xf numFmtId="169" fontId="0" fillId="0" borderId="0" xfId="0" applyNumberFormat="1"/>
    <xf numFmtId="1" fontId="77" fillId="0" borderId="0" xfId="0" applyNumberFormat="1" applyFont="1" applyFill="1" applyBorder="1" applyAlignment="1">
      <alignment horizontal="left"/>
    </xf>
    <xf numFmtId="0" fontId="78" fillId="0" borderId="0" xfId="0" applyFont="1" applyFill="1" applyBorder="1" applyAlignment="1">
      <alignment horizontal="center"/>
    </xf>
    <xf numFmtId="4" fontId="78" fillId="0" borderId="0" xfId="0" applyNumberFormat="1" applyFont="1" applyFill="1" applyBorder="1" applyAlignment="1">
      <alignment horizontal="center"/>
    </xf>
    <xf numFmtId="3" fontId="78" fillId="0" borderId="1" xfId="0" applyNumberFormat="1" applyFont="1" applyFill="1" applyBorder="1" applyAlignment="1">
      <alignment horizontal="center" vertical="center" wrapText="1"/>
    </xf>
    <xf numFmtId="4" fontId="78" fillId="0" borderId="1" xfId="0" applyNumberFormat="1" applyFont="1" applyFill="1" applyBorder="1" applyAlignment="1">
      <alignment horizontal="center" vertical="center" wrapText="1"/>
    </xf>
    <xf numFmtId="3" fontId="79" fillId="0" borderId="1" xfId="0" applyNumberFormat="1" applyFont="1" applyFill="1" applyBorder="1" applyAlignment="1">
      <alignment horizontal="left" vertical="center" wrapText="1"/>
    </xf>
    <xf numFmtId="0" fontId="79" fillId="0" borderId="50" xfId="0" applyNumberFormat="1" applyFont="1" applyFill="1" applyBorder="1" applyAlignment="1">
      <alignment horizontal="right" vertical="center" wrapText="1"/>
    </xf>
    <xf numFmtId="177" fontId="79" fillId="0" borderId="50" xfId="10" applyNumberFormat="1" applyFont="1" applyFill="1" applyBorder="1" applyAlignment="1">
      <alignment horizontal="center" vertical="center" wrapText="1"/>
    </xf>
    <xf numFmtId="177" fontId="78" fillId="0" borderId="50" xfId="10" applyNumberFormat="1" applyFont="1" applyFill="1" applyBorder="1" applyAlignment="1">
      <alignment horizontal="center" vertical="center" wrapText="1"/>
    </xf>
    <xf numFmtId="177" fontId="78" fillId="0" borderId="1" xfId="10" applyNumberFormat="1" applyFont="1" applyFill="1" applyBorder="1" applyAlignment="1">
      <alignment horizontal="center" vertical="center" wrapText="1"/>
    </xf>
    <xf numFmtId="3" fontId="79" fillId="0" borderId="2" xfId="0" applyNumberFormat="1" applyFont="1" applyFill="1" applyBorder="1" applyAlignment="1">
      <alignment horizontal="left" vertical="center" wrapText="1"/>
    </xf>
    <xf numFmtId="3" fontId="79" fillId="0" borderId="25" xfId="0" applyNumberFormat="1" applyFont="1" applyFill="1" applyBorder="1" applyAlignment="1">
      <alignment horizontal="left" vertical="center" wrapText="1"/>
    </xf>
    <xf numFmtId="177" fontId="78" fillId="0" borderId="24" xfId="10" applyNumberFormat="1" applyFont="1" applyFill="1" applyBorder="1" applyAlignment="1">
      <alignment horizontal="center" vertical="center" wrapText="1"/>
    </xf>
    <xf numFmtId="0" fontId="79" fillId="0" borderId="1" xfId="0" applyNumberFormat="1" applyFont="1" applyFill="1" applyBorder="1" applyAlignment="1">
      <alignment horizontal="right" vertical="center" wrapText="1"/>
    </xf>
    <xf numFmtId="177" fontId="79" fillId="0" borderId="1" xfId="10" applyNumberFormat="1" applyFont="1" applyFill="1" applyBorder="1" applyAlignment="1">
      <alignment horizontal="center" vertical="center" wrapText="1"/>
    </xf>
    <xf numFmtId="3" fontId="79" fillId="0" borderId="20" xfId="0" applyNumberFormat="1" applyFont="1" applyFill="1" applyBorder="1" applyAlignment="1">
      <alignment horizontal="left" vertical="center" wrapText="1"/>
    </xf>
    <xf numFmtId="0" fontId="79" fillId="0" borderId="0" xfId="0" applyNumberFormat="1" applyFont="1" applyFill="1" applyBorder="1" applyAlignment="1">
      <alignment horizontal="right" vertical="center" wrapText="1"/>
    </xf>
    <xf numFmtId="177" fontId="78" fillId="0" borderId="1" xfId="10" applyNumberFormat="1" applyFont="1" applyFill="1" applyBorder="1" applyAlignment="1">
      <alignment horizontal="center"/>
    </xf>
    <xf numFmtId="0" fontId="79" fillId="0" borderId="1" xfId="0" applyFont="1" applyFill="1" applyBorder="1"/>
    <xf numFmtId="3" fontId="79" fillId="0" borderId="1" xfId="0" applyNumberFormat="1" applyFont="1" applyFill="1" applyBorder="1"/>
    <xf numFmtId="177" fontId="79" fillId="0" borderId="1" xfId="10" applyNumberFormat="1" applyFont="1" applyFill="1" applyBorder="1"/>
    <xf numFmtId="177" fontId="79" fillId="0" borderId="1" xfId="10" applyNumberFormat="1" applyFont="1" applyFill="1" applyBorder="1" applyAlignment="1">
      <alignment horizontal="center"/>
    </xf>
    <xf numFmtId="177" fontId="78" fillId="0" borderId="2" xfId="0" applyNumberFormat="1" applyFont="1" applyFill="1" applyBorder="1" applyAlignment="1">
      <alignment horizontal="left"/>
    </xf>
    <xf numFmtId="177" fontId="78" fillId="0" borderId="1" xfId="0" applyNumberFormat="1" applyFont="1" applyFill="1" applyBorder="1" applyAlignment="1">
      <alignment horizontal="left"/>
    </xf>
    <xf numFmtId="0" fontId="79" fillId="0" borderId="1" xfId="0" applyFont="1" applyFill="1" applyBorder="1" applyAlignment="1"/>
    <xf numFmtId="177" fontId="78" fillId="0" borderId="1" xfId="10" applyNumberFormat="1" applyFont="1" applyFill="1" applyBorder="1"/>
    <xf numFmtId="0" fontId="78" fillId="0" borderId="0" xfId="0" applyFont="1" applyFill="1" applyBorder="1"/>
    <xf numFmtId="4" fontId="78" fillId="0" borderId="0" xfId="0" applyNumberFormat="1" applyFont="1" applyFill="1" applyBorder="1"/>
    <xf numFmtId="0" fontId="78" fillId="0" borderId="46" xfId="0" applyFont="1" applyFill="1" applyBorder="1"/>
    <xf numFmtId="0" fontId="58" fillId="0" borderId="0" xfId="0" applyFont="1" applyAlignment="1" applyProtection="1">
      <alignment horizontal="center"/>
    </xf>
    <xf numFmtId="0" fontId="52" fillId="0" borderId="0" xfId="0" applyFont="1" applyAlignment="1" applyProtection="1">
      <alignment horizontal="center"/>
    </xf>
    <xf numFmtId="0" fontId="80" fillId="0" borderId="1" xfId="0" applyFont="1" applyBorder="1"/>
    <xf numFmtId="3" fontId="80" fillId="0" borderId="1" xfId="0" applyNumberFormat="1" applyFont="1" applyBorder="1"/>
    <xf numFmtId="0" fontId="81" fillId="0" borderId="1" xfId="0" applyFont="1" applyBorder="1" applyAlignment="1">
      <alignment vertical="center" wrapText="1"/>
    </xf>
    <xf numFmtId="0" fontId="80" fillId="0" borderId="1" xfId="0" applyFont="1" applyFill="1" applyBorder="1"/>
    <xf numFmtId="0" fontId="81" fillId="0" borderId="1" xfId="0" applyFont="1" applyFill="1" applyBorder="1"/>
    <xf numFmtId="0" fontId="80" fillId="0" borderId="1" xfId="20" applyFont="1" applyBorder="1" applyAlignment="1">
      <alignment horizontal="right"/>
    </xf>
    <xf numFmtId="0" fontId="80" fillId="0" borderId="1" xfId="20" applyFont="1" applyBorder="1"/>
    <xf numFmtId="174" fontId="80" fillId="0" borderId="1" xfId="9" applyNumberFormat="1" applyFont="1" applyBorder="1" applyAlignment="1">
      <alignment horizontal="right"/>
    </xf>
    <xf numFmtId="3" fontId="80" fillId="0" borderId="1" xfId="20" applyNumberFormat="1" applyFont="1" applyBorder="1" applyAlignment="1">
      <alignment horizontal="right"/>
    </xf>
    <xf numFmtId="0" fontId="82" fillId="0" borderId="1" xfId="0" applyFont="1" applyFill="1" applyBorder="1"/>
    <xf numFmtId="0" fontId="81" fillId="0" borderId="1" xfId="0" applyFont="1" applyBorder="1"/>
    <xf numFmtId="0" fontId="80" fillId="25" borderId="1" xfId="0" applyFont="1" applyFill="1" applyBorder="1"/>
    <xf numFmtId="0" fontId="82" fillId="25" borderId="1" xfId="0" applyFont="1" applyFill="1" applyBorder="1"/>
    <xf numFmtId="0" fontId="81" fillId="25" borderId="1" xfId="0" applyFont="1" applyFill="1" applyBorder="1"/>
    <xf numFmtId="3" fontId="80" fillId="25" borderId="1" xfId="0" applyNumberFormat="1" applyFont="1" applyFill="1" applyBorder="1"/>
    <xf numFmtId="0" fontId="80" fillId="25" borderId="0" xfId="0" applyFont="1" applyFill="1"/>
    <xf numFmtId="0" fontId="1" fillId="25" borderId="1" xfId="0" applyFont="1" applyFill="1" applyBorder="1"/>
    <xf numFmtId="0" fontId="69" fillId="0" borderId="0" xfId="0" applyFont="1" applyAlignment="1">
      <alignment horizontal="justify" wrapText="1"/>
    </xf>
    <xf numFmtId="0" fontId="78" fillId="0" borderId="1" xfId="0" applyFont="1" applyFill="1" applyBorder="1"/>
    <xf numFmtId="3" fontId="78" fillId="0" borderId="1" xfId="0" applyNumberFormat="1" applyFont="1" applyFill="1" applyBorder="1"/>
    <xf numFmtId="3" fontId="26" fillId="0" borderId="0" xfId="0" applyNumberFormat="1" applyFont="1" applyBorder="1" applyAlignment="1">
      <alignment horizontal="left" vertical="center" wrapText="1" readingOrder="1"/>
    </xf>
    <xf numFmtId="0" fontId="35" fillId="25" borderId="1" xfId="0" applyFont="1" applyFill="1" applyBorder="1"/>
    <xf numFmtId="3" fontId="1" fillId="25" borderId="0" xfId="0" applyNumberFormat="1" applyFont="1" applyFill="1"/>
    <xf numFmtId="0" fontId="1" fillId="25" borderId="0" xfId="0" applyFont="1" applyFill="1"/>
    <xf numFmtId="0" fontId="36" fillId="0" borderId="1" xfId="0" applyFont="1" applyFill="1" applyBorder="1"/>
    <xf numFmtId="3" fontId="1" fillId="0" borderId="1" xfId="0" applyNumberFormat="1" applyFont="1" applyFill="1" applyBorder="1"/>
    <xf numFmtId="0" fontId="41" fillId="0" borderId="0" xfId="15" applyFont="1" applyFill="1"/>
    <xf numFmtId="0" fontId="1" fillId="0" borderId="46" xfId="0" applyFont="1" applyFill="1" applyBorder="1" applyAlignment="1"/>
    <xf numFmtId="0" fontId="5" fillId="0" borderId="55" xfId="0" applyFont="1" applyBorder="1" applyAlignment="1">
      <alignment horizontal="center" vertical="center" wrapText="1"/>
    </xf>
    <xf numFmtId="3" fontId="5" fillId="0" borderId="55" xfId="0" applyNumberFormat="1" applyFont="1" applyBorder="1" applyAlignment="1">
      <alignment horizontal="center" vertical="center" wrapText="1"/>
    </xf>
    <xf numFmtId="0" fontId="78" fillId="0" borderId="2" xfId="0" applyFont="1" applyFill="1" applyBorder="1" applyAlignment="1">
      <alignment horizontal="left"/>
    </xf>
    <xf numFmtId="0" fontId="78" fillId="0" borderId="25" xfId="0" applyFont="1" applyFill="1" applyBorder="1" applyAlignment="1">
      <alignment horizontal="left"/>
    </xf>
    <xf numFmtId="0" fontId="79" fillId="0" borderId="25" xfId="0" applyFont="1" applyFill="1" applyBorder="1" applyAlignment="1">
      <alignment horizontal="center"/>
    </xf>
    <xf numFmtId="0" fontId="79" fillId="0" borderId="24" xfId="0" applyFont="1" applyFill="1" applyBorder="1" applyAlignment="1">
      <alignment horizontal="center"/>
    </xf>
    <xf numFmtId="0" fontId="78" fillId="0" borderId="2" xfId="0" applyFont="1" applyFill="1" applyBorder="1" applyAlignment="1">
      <alignment horizontal="right"/>
    </xf>
    <xf numFmtId="0" fontId="78" fillId="0" borderId="25" xfId="0" applyFont="1" applyFill="1" applyBorder="1" applyAlignment="1">
      <alignment horizontal="right"/>
    </xf>
    <xf numFmtId="0" fontId="78" fillId="0" borderId="24" xfId="0" applyFont="1" applyFill="1" applyBorder="1" applyAlignment="1">
      <alignment horizontal="right"/>
    </xf>
    <xf numFmtId="0" fontId="10" fillId="0" borderId="0" xfId="0" applyFont="1" applyAlignment="1">
      <alignment horizontal="center"/>
    </xf>
    <xf numFmtId="0" fontId="77" fillId="0" borderId="0" xfId="0" applyFont="1" applyFill="1" applyBorder="1" applyAlignment="1">
      <alignment horizontal="center"/>
    </xf>
    <xf numFmtId="0" fontId="77" fillId="0" borderId="0" xfId="0" applyFont="1" applyFill="1" applyBorder="1" applyAlignment="1">
      <alignment horizontal="right"/>
    </xf>
    <xf numFmtId="0" fontId="78" fillId="0" borderId="24" xfId="0" applyFont="1" applyFill="1" applyBorder="1" applyAlignment="1">
      <alignment horizontal="left"/>
    </xf>
    <xf numFmtId="0" fontId="52" fillId="8" borderId="1" xfId="0" applyFont="1" applyFill="1" applyBorder="1" applyAlignment="1" applyProtection="1">
      <alignment horizontal="center" vertical="top"/>
    </xf>
    <xf numFmtId="0" fontId="52" fillId="8" borderId="1" xfId="0" applyFont="1" applyFill="1" applyBorder="1" applyAlignment="1" applyProtection="1">
      <alignment horizontal="center" vertical="center"/>
    </xf>
    <xf numFmtId="0" fontId="72" fillId="7" borderId="0" xfId="0" applyFont="1" applyFill="1" applyAlignment="1">
      <alignment vertical="center"/>
    </xf>
    <xf numFmtId="0" fontId="52" fillId="8" borderId="1" xfId="0" applyFont="1" applyFill="1" applyBorder="1" applyAlignment="1" applyProtection="1">
      <alignment horizontal="left" vertical="justify"/>
    </xf>
    <xf numFmtId="0" fontId="73" fillId="8" borderId="47" xfId="0" applyFont="1" applyFill="1" applyBorder="1" applyAlignment="1" applyProtection="1">
      <alignment horizontal="center" vertical="center"/>
    </xf>
    <xf numFmtId="0" fontId="52" fillId="10" borderId="1" xfId="0" applyFont="1" applyFill="1" applyBorder="1" applyAlignment="1" applyProtection="1">
      <alignment horizontal="center"/>
    </xf>
    <xf numFmtId="0" fontId="4" fillId="0" borderId="17" xfId="0" applyFont="1" applyBorder="1" applyAlignment="1">
      <alignment horizontal="left"/>
    </xf>
    <xf numFmtId="0" fontId="4" fillId="0" borderId="0" xfId="0" applyFont="1" applyBorder="1" applyAlignment="1">
      <alignment horizontal="left"/>
    </xf>
    <xf numFmtId="0" fontId="4" fillId="0" borderId="10" xfId="0" applyFont="1" applyBorder="1" applyAlignment="1">
      <alignment horizontal="left"/>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48" xfId="0" applyFont="1" applyBorder="1" applyAlignment="1">
      <alignment horizontal="center" wrapText="1"/>
    </xf>
    <xf numFmtId="0" fontId="5" fillId="0" borderId="33" xfId="0" applyFont="1" applyBorder="1" applyAlignment="1">
      <alignment horizontal="center" wrapText="1"/>
    </xf>
    <xf numFmtId="0" fontId="5" fillId="0" borderId="34" xfId="0" applyFont="1" applyBorder="1" applyAlignment="1">
      <alignment horizontal="center" wrapText="1"/>
    </xf>
    <xf numFmtId="0" fontId="5" fillId="0" borderId="5" xfId="0" applyFont="1" applyBorder="1" applyAlignment="1">
      <alignment horizontal="center" wrapText="1"/>
    </xf>
    <xf numFmtId="0" fontId="5" fillId="0" borderId="1" xfId="0" applyFont="1" applyBorder="1" applyAlignment="1">
      <alignment horizontal="center" wrapText="1"/>
    </xf>
    <xf numFmtId="0" fontId="5" fillId="0" borderId="3" xfId="0" applyFont="1" applyBorder="1" applyAlignment="1">
      <alignment horizontal="center" wrapText="1"/>
    </xf>
    <xf numFmtId="0" fontId="0" fillId="0" borderId="2" xfId="0" applyBorder="1" applyAlignment="1">
      <alignment horizontal="center"/>
    </xf>
    <xf numFmtId="0" fontId="0" fillId="0" borderId="25" xfId="0" applyBorder="1" applyAlignment="1">
      <alignment horizontal="center"/>
    </xf>
    <xf numFmtId="0" fontId="0" fillId="0" borderId="24" xfId="0"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25" xfId="0" applyFont="1" applyBorder="1" applyAlignment="1">
      <alignment horizontal="center"/>
    </xf>
    <xf numFmtId="0" fontId="5" fillId="0" borderId="24" xfId="0" applyFont="1" applyBorder="1" applyAlignment="1">
      <alignment horizontal="center"/>
    </xf>
    <xf numFmtId="0" fontId="3" fillId="2" borderId="49" xfId="0" applyFont="1" applyFill="1" applyBorder="1" applyAlignment="1">
      <alignment horizontal="center"/>
    </xf>
    <xf numFmtId="0" fontId="3" fillId="2" borderId="14" xfId="0" applyFont="1" applyFill="1" applyBorder="1" applyAlignment="1">
      <alignment horizontal="center"/>
    </xf>
    <xf numFmtId="0" fontId="3" fillId="2" borderId="50" xfId="0" applyFont="1" applyFill="1" applyBorder="1" applyAlignment="1">
      <alignment horizontal="center"/>
    </xf>
    <xf numFmtId="0" fontId="3" fillId="2" borderId="15" xfId="0" applyFont="1" applyFill="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xf>
    <xf numFmtId="0" fontId="0" fillId="0" borderId="1" xfId="0" applyBorder="1" applyAlignment="1">
      <alignment horizontal="center"/>
    </xf>
    <xf numFmtId="0" fontId="5" fillId="0" borderId="6" xfId="0" applyFont="1" applyBorder="1" applyAlignment="1">
      <alignment horizontal="left"/>
    </xf>
    <xf numFmtId="0" fontId="5" fillId="0" borderId="7" xfId="0" applyFont="1" applyBorder="1" applyAlignment="1">
      <alignment horizontal="left"/>
    </xf>
    <xf numFmtId="0" fontId="5" fillId="0" borderId="8" xfId="0" applyFont="1" applyBorder="1" applyAlignment="1">
      <alignment horizontal="left"/>
    </xf>
    <xf numFmtId="0" fontId="5" fillId="0" borderId="0" xfId="0" applyFont="1" applyAlignment="1">
      <alignment horizontal="center"/>
    </xf>
    <xf numFmtId="0" fontId="9" fillId="0" borderId="0" xfId="0" applyFont="1" applyAlignment="1">
      <alignment horizontal="left"/>
    </xf>
    <xf numFmtId="0" fontId="8" fillId="0" borderId="0" xfId="0" applyFont="1" applyAlignment="1">
      <alignment horizontal="center"/>
    </xf>
    <xf numFmtId="0" fontId="60" fillId="10" borderId="2" xfId="19" applyFont="1" applyFill="1" applyBorder="1" applyAlignment="1">
      <alignment horizontal="center"/>
    </xf>
    <xf numFmtId="0" fontId="60" fillId="10" borderId="24" xfId="19" applyFont="1" applyFill="1" applyBorder="1" applyAlignment="1">
      <alignment horizontal="center"/>
    </xf>
    <xf numFmtId="0" fontId="60" fillId="3" borderId="18" xfId="19" applyFont="1" applyFill="1" applyBorder="1" applyAlignment="1">
      <alignment horizontal="center"/>
    </xf>
    <xf numFmtId="0" fontId="60" fillId="3" borderId="46" xfId="19" applyFont="1" applyFill="1" applyBorder="1" applyAlignment="1">
      <alignment horizontal="center"/>
    </xf>
    <xf numFmtId="0" fontId="60" fillId="3" borderId="19" xfId="19" applyFont="1" applyFill="1" applyBorder="1" applyAlignment="1">
      <alignment horizontal="center"/>
    </xf>
    <xf numFmtId="0" fontId="60" fillId="3" borderId="20" xfId="19" applyFont="1" applyFill="1" applyBorder="1" applyAlignment="1">
      <alignment horizontal="center"/>
    </xf>
    <xf numFmtId="0" fontId="60" fillId="3" borderId="26" xfId="19" applyFont="1" applyFill="1" applyBorder="1" applyAlignment="1">
      <alignment horizontal="center"/>
    </xf>
    <xf numFmtId="0" fontId="60" fillId="3" borderId="21" xfId="19" applyFont="1" applyFill="1" applyBorder="1" applyAlignment="1">
      <alignment horizontal="center"/>
    </xf>
    <xf numFmtId="0" fontId="60" fillId="24" borderId="1" xfId="19" applyFont="1" applyFill="1" applyBorder="1" applyAlignment="1">
      <alignment horizontal="center" vertical="center" wrapText="1"/>
    </xf>
    <xf numFmtId="3" fontId="60" fillId="24" borderId="12" xfId="19" applyNumberFormat="1" applyFont="1" applyFill="1" applyBorder="1" applyAlignment="1">
      <alignment horizontal="center" vertical="center" wrapText="1"/>
    </xf>
    <xf numFmtId="3" fontId="60" fillId="24" borderId="15" xfId="19" applyNumberFormat="1" applyFont="1" applyFill="1" applyBorder="1" applyAlignment="1">
      <alignment horizontal="center" vertical="center" wrapText="1"/>
    </xf>
    <xf numFmtId="0" fontId="60" fillId="24" borderId="12" xfId="19" applyFont="1" applyFill="1" applyBorder="1" applyAlignment="1">
      <alignment horizontal="center" vertical="center" wrapText="1"/>
    </xf>
    <xf numFmtId="0" fontId="60" fillId="24" borderId="15" xfId="19" applyFont="1" applyFill="1" applyBorder="1" applyAlignment="1">
      <alignment horizontal="center" vertical="center" wrapText="1"/>
    </xf>
    <xf numFmtId="0" fontId="60" fillId="17" borderId="2" xfId="19" applyFont="1" applyFill="1" applyBorder="1" applyAlignment="1">
      <alignment horizontal="center" vertical="center"/>
    </xf>
    <xf numFmtId="0" fontId="60" fillId="17" borderId="24" xfId="19" applyFont="1" applyFill="1" applyBorder="1" applyAlignment="1">
      <alignment horizontal="center" vertical="center"/>
    </xf>
    <xf numFmtId="0" fontId="60" fillId="20" borderId="2" xfId="19" applyFont="1" applyFill="1" applyBorder="1" applyAlignment="1">
      <alignment horizontal="center" vertical="center"/>
    </xf>
    <xf numFmtId="0" fontId="60" fillId="20" borderId="24" xfId="19" applyFont="1" applyFill="1" applyBorder="1" applyAlignment="1">
      <alignment horizontal="center" vertical="center"/>
    </xf>
    <xf numFmtId="0" fontId="60" fillId="18" borderId="2" xfId="19" applyFont="1" applyFill="1" applyBorder="1" applyAlignment="1">
      <alignment horizontal="center" vertical="center"/>
    </xf>
    <xf numFmtId="0" fontId="60" fillId="18" borderId="24" xfId="19" applyFont="1" applyFill="1" applyBorder="1" applyAlignment="1">
      <alignment horizontal="center" vertical="center"/>
    </xf>
    <xf numFmtId="0" fontId="57" fillId="11" borderId="2" xfId="19" applyFont="1" applyFill="1" applyBorder="1" applyAlignment="1">
      <alignment horizontal="center"/>
    </xf>
    <xf numFmtId="0" fontId="57" fillId="11" borderId="24" xfId="19" applyFont="1" applyFill="1" applyBorder="1" applyAlignment="1">
      <alignment horizontal="center"/>
    </xf>
    <xf numFmtId="0" fontId="60" fillId="19" borderId="2" xfId="19" applyFont="1" applyFill="1" applyBorder="1" applyAlignment="1">
      <alignment horizontal="center" vertical="center"/>
    </xf>
    <xf numFmtId="0" fontId="60" fillId="19" borderId="24" xfId="19" applyFont="1" applyFill="1" applyBorder="1" applyAlignment="1">
      <alignment horizontal="center" vertical="center"/>
    </xf>
    <xf numFmtId="3" fontId="60" fillId="5" borderId="26" xfId="19" applyNumberFormat="1" applyFont="1" applyFill="1" applyBorder="1" applyAlignment="1">
      <alignment horizontal="center"/>
    </xf>
    <xf numFmtId="0" fontId="60" fillId="24" borderId="1" xfId="19" applyFont="1" applyFill="1" applyBorder="1" applyAlignment="1">
      <alignment horizontal="left" vertical="top" wrapText="1"/>
    </xf>
    <xf numFmtId="0" fontId="60" fillId="16" borderId="2" xfId="19" applyFont="1" applyFill="1" applyBorder="1" applyAlignment="1">
      <alignment horizontal="center" vertical="center"/>
    </xf>
    <xf numFmtId="0" fontId="60" fillId="16" borderId="24" xfId="19" applyFont="1" applyFill="1" applyBorder="1" applyAlignment="1">
      <alignment horizontal="center" vertical="center"/>
    </xf>
    <xf numFmtId="0" fontId="60" fillId="23" borderId="2" xfId="19" applyFont="1" applyFill="1" applyBorder="1" applyAlignment="1">
      <alignment horizontal="center" vertical="center"/>
    </xf>
    <xf numFmtId="0" fontId="60" fillId="23" borderId="24" xfId="19" applyFont="1" applyFill="1" applyBorder="1" applyAlignment="1">
      <alignment horizontal="center" vertical="center"/>
    </xf>
    <xf numFmtId="0" fontId="60" fillId="21" borderId="2" xfId="19" applyFont="1" applyFill="1" applyBorder="1" applyAlignment="1">
      <alignment horizontal="center" vertical="center"/>
    </xf>
    <xf numFmtId="0" fontId="60" fillId="21" borderId="24" xfId="19" applyFont="1" applyFill="1" applyBorder="1" applyAlignment="1">
      <alignment horizontal="center" vertical="center"/>
    </xf>
    <xf numFmtId="0" fontId="57" fillId="0" borderId="0" xfId="0" applyFont="1" applyBorder="1" applyAlignment="1">
      <alignment horizontal="center"/>
    </xf>
    <xf numFmtId="0" fontId="63" fillId="0" borderId="0" xfId="0" applyFont="1" applyBorder="1" applyAlignment="1">
      <alignment horizontal="center"/>
    </xf>
    <xf numFmtId="0" fontId="60" fillId="0" borderId="0" xfId="0" applyFont="1" applyBorder="1" applyAlignment="1">
      <alignment horizontal="center"/>
    </xf>
    <xf numFmtId="0" fontId="62" fillId="0" borderId="0" xfId="0" applyFont="1" applyBorder="1" applyAlignment="1">
      <alignment horizontal="center"/>
    </xf>
    <xf numFmtId="0" fontId="58" fillId="10" borderId="1" xfId="0" applyFont="1" applyFill="1" applyBorder="1" applyAlignment="1" applyProtection="1">
      <alignment horizontal="center"/>
    </xf>
    <xf numFmtId="0" fontId="61" fillId="14" borderId="1" xfId="0" applyFont="1" applyFill="1" applyBorder="1" applyAlignment="1" applyProtection="1">
      <alignment horizontal="center" vertical="top"/>
    </xf>
    <xf numFmtId="0" fontId="66" fillId="14" borderId="1" xfId="0" applyFont="1" applyFill="1" applyBorder="1" applyAlignment="1" applyProtection="1">
      <alignment horizontal="center" vertical="top"/>
    </xf>
    <xf numFmtId="0" fontId="58" fillId="8" borderId="1" xfId="0" applyFont="1" applyFill="1" applyBorder="1" applyAlignment="1" applyProtection="1">
      <alignment horizontal="center" vertical="top"/>
    </xf>
    <xf numFmtId="0" fontId="65" fillId="8" borderId="1" xfId="0" applyFont="1" applyFill="1" applyBorder="1" applyAlignment="1" applyProtection="1">
      <alignment horizontal="center" vertical="top"/>
    </xf>
    <xf numFmtId="0" fontId="58" fillId="8" borderId="1" xfId="0" applyFont="1" applyFill="1" applyBorder="1" applyAlignment="1" applyProtection="1">
      <alignment horizontal="left" vertical="justify"/>
    </xf>
    <xf numFmtId="0" fontId="65" fillId="8" borderId="1" xfId="0" applyFont="1" applyFill="1" applyBorder="1" applyAlignment="1" applyProtection="1">
      <alignment horizontal="left" vertical="justify"/>
    </xf>
    <xf numFmtId="0" fontId="58" fillId="8" borderId="2" xfId="0" applyFont="1" applyFill="1" applyBorder="1" applyAlignment="1" applyProtection="1">
      <alignment horizontal="center" vertical="center"/>
    </xf>
    <xf numFmtId="0" fontId="65" fillId="8" borderId="24" xfId="0" applyFont="1" applyFill="1" applyBorder="1" applyAlignment="1" applyProtection="1">
      <alignment horizontal="center" vertical="center"/>
    </xf>
    <xf numFmtId="0" fontId="5" fillId="0" borderId="41" xfId="0" applyFont="1" applyBorder="1" applyAlignment="1">
      <alignment horizontal="left" vertical="top"/>
    </xf>
    <xf numFmtId="0" fontId="5" fillId="0" borderId="24" xfId="0" applyFont="1" applyBorder="1" applyAlignment="1">
      <alignment horizontal="left" vertical="top"/>
    </xf>
    <xf numFmtId="0" fontId="5" fillId="0" borderId="41" xfId="0" applyFont="1" applyBorder="1" applyAlignment="1">
      <alignment horizontal="center" vertical="top"/>
    </xf>
    <xf numFmtId="0" fontId="5" fillId="0" borderId="24" xfId="0" applyFont="1" applyBorder="1" applyAlignment="1">
      <alignment horizontal="center" vertical="top"/>
    </xf>
    <xf numFmtId="0" fontId="15" fillId="0" borderId="0" xfId="14" applyFont="1" applyBorder="1" applyAlignment="1">
      <alignment horizontal="center"/>
    </xf>
    <xf numFmtId="0" fontId="21" fillId="0" borderId="1" xfId="14" applyFont="1" applyBorder="1" applyAlignment="1">
      <alignment vertical="top" wrapText="1"/>
    </xf>
    <xf numFmtId="0" fontId="5" fillId="0" borderId="41" xfId="0" applyFont="1" applyBorder="1" applyAlignment="1">
      <alignment horizontal="left" vertical="top" wrapText="1"/>
    </xf>
    <xf numFmtId="0" fontId="5" fillId="0" borderId="24" xfId="0" applyFont="1" applyBorder="1" applyAlignment="1">
      <alignment horizontal="left" vertical="top" wrapText="1"/>
    </xf>
    <xf numFmtId="0" fontId="22" fillId="0" borderId="0" xfId="14" applyFont="1" applyAlignment="1">
      <alignment horizontal="center"/>
    </xf>
    <xf numFmtId="0" fontId="21" fillId="0" borderId="0" xfId="14" applyFont="1" applyBorder="1" applyAlignment="1">
      <alignment horizontal="center"/>
    </xf>
    <xf numFmtId="0" fontId="21" fillId="0" borderId="18" xfId="14" applyFont="1" applyBorder="1" applyAlignment="1">
      <alignment horizontal="center" vertical="top" wrapText="1"/>
    </xf>
    <xf numFmtId="0" fontId="21" fillId="0" borderId="19" xfId="14" applyFont="1" applyBorder="1" applyAlignment="1">
      <alignment horizontal="center" vertical="top" wrapText="1"/>
    </xf>
    <xf numFmtId="0" fontId="15" fillId="0" borderId="18" xfId="14" applyFont="1" applyBorder="1" applyAlignment="1">
      <alignment horizontal="center" vertical="top" wrapText="1"/>
    </xf>
    <xf numFmtId="0" fontId="15" fillId="0" borderId="19" xfId="14" applyFont="1" applyBorder="1" applyAlignment="1">
      <alignment horizontal="center" vertical="top" wrapText="1"/>
    </xf>
    <xf numFmtId="0" fontId="15" fillId="0" borderId="20" xfId="14" applyFont="1" applyBorder="1" applyAlignment="1">
      <alignment horizontal="center" vertical="top" wrapText="1"/>
    </xf>
    <xf numFmtId="0" fontId="15" fillId="0" borderId="21" xfId="14" applyFont="1" applyBorder="1" applyAlignment="1">
      <alignment horizontal="center" vertical="top" wrapText="1"/>
    </xf>
    <xf numFmtId="0" fontId="19" fillId="0" borderId="2" xfId="14" applyFont="1" applyBorder="1" applyAlignment="1">
      <alignment horizontal="left" vertical="top" wrapText="1"/>
    </xf>
    <xf numFmtId="0" fontId="19" fillId="0" borderId="25" xfId="14" applyFont="1" applyBorder="1" applyAlignment="1">
      <alignment horizontal="left" vertical="top" wrapText="1"/>
    </xf>
    <xf numFmtId="0" fontId="15" fillId="0" borderId="20" xfId="14" applyFont="1" applyBorder="1" applyAlignment="1">
      <alignment vertical="top" wrapText="1"/>
    </xf>
    <xf numFmtId="0" fontId="15" fillId="0" borderId="21" xfId="14" applyFont="1" applyBorder="1" applyAlignment="1">
      <alignment vertical="top" wrapText="1"/>
    </xf>
    <xf numFmtId="0" fontId="15" fillId="0" borderId="2" xfId="14" applyFont="1" applyBorder="1" applyAlignment="1">
      <alignment vertical="top" wrapText="1"/>
    </xf>
    <xf numFmtId="0" fontId="15" fillId="0" borderId="24" xfId="14" applyFont="1" applyBorder="1" applyAlignment="1">
      <alignment vertical="top" wrapText="1"/>
    </xf>
    <xf numFmtId="0" fontId="19" fillId="0" borderId="25" xfId="14" applyFont="1" applyBorder="1" applyAlignment="1">
      <alignment horizontal="center" vertical="top" wrapText="1"/>
    </xf>
    <xf numFmtId="0" fontId="19" fillId="0" borderId="24" xfId="14" applyFont="1" applyBorder="1" applyAlignment="1">
      <alignment horizontal="center" vertical="top" wrapText="1"/>
    </xf>
    <xf numFmtId="0" fontId="15" fillId="0" borderId="2" xfId="14" applyFont="1" applyBorder="1" applyAlignment="1">
      <alignment horizontal="center" vertical="top" wrapText="1"/>
    </xf>
    <xf numFmtId="0" fontId="15" fillId="0" borderId="25" xfId="14" applyFont="1" applyBorder="1" applyAlignment="1">
      <alignment horizontal="center" vertical="top" wrapText="1"/>
    </xf>
    <xf numFmtId="0" fontId="15" fillId="0" borderId="24" xfId="14" applyFont="1" applyBorder="1" applyAlignment="1">
      <alignment horizontal="center" vertical="top" wrapText="1"/>
    </xf>
    <xf numFmtId="164" fontId="17" fillId="0" borderId="2" xfId="14" applyNumberFormat="1" applyFont="1" applyBorder="1" applyAlignment="1">
      <alignment horizontal="center" vertical="top" wrapText="1"/>
    </xf>
    <xf numFmtId="164" fontId="17" fillId="0" borderId="25" xfId="14" applyNumberFormat="1" applyFont="1" applyBorder="1" applyAlignment="1">
      <alignment horizontal="center" vertical="top" wrapText="1"/>
    </xf>
    <xf numFmtId="164" fontId="17" fillId="0" borderId="24" xfId="14" applyNumberFormat="1" applyFont="1" applyBorder="1" applyAlignment="1">
      <alignment horizontal="center" vertical="top" wrapText="1"/>
    </xf>
    <xf numFmtId="0" fontId="20" fillId="0" borderId="0" xfId="14" applyFont="1" applyBorder="1" applyAlignment="1">
      <alignment horizontal="right" vertical="top" wrapText="1"/>
    </xf>
    <xf numFmtId="0" fontId="19" fillId="0" borderId="2" xfId="14" applyFont="1" applyBorder="1" applyAlignment="1">
      <alignment vertical="top" wrapText="1"/>
    </xf>
    <xf numFmtId="0" fontId="19" fillId="0" borderId="25" xfId="14" applyFont="1" applyBorder="1" applyAlignment="1">
      <alignment vertical="top" wrapText="1"/>
    </xf>
    <xf numFmtId="0" fontId="2" fillId="0" borderId="0" xfId="0" applyFont="1" applyBorder="1" applyAlignment="1">
      <alignment horizontal="center"/>
    </xf>
    <xf numFmtId="0" fontId="3" fillId="0" borderId="0" xfId="0" applyFont="1" applyBorder="1" applyAlignment="1">
      <alignment horizontal="center"/>
    </xf>
    <xf numFmtId="0" fontId="3" fillId="0" borderId="9" xfId="0" applyFont="1" applyFill="1" applyBorder="1" applyAlignment="1">
      <alignment horizontal="left" vertical="center" wrapText="1"/>
    </xf>
    <xf numFmtId="0" fontId="2" fillId="0" borderId="23" xfId="0" applyFont="1" applyBorder="1" applyAlignment="1">
      <alignment horizontal="left" vertical="top" wrapText="1"/>
    </xf>
    <xf numFmtId="0" fontId="2" fillId="0" borderId="21" xfId="0" applyFont="1" applyBorder="1" applyAlignment="1">
      <alignment horizontal="left" vertical="top" wrapText="1"/>
    </xf>
    <xf numFmtId="0" fontId="3" fillId="0" borderId="1" xfId="0" applyFont="1" applyBorder="1" applyAlignment="1">
      <alignment horizontal="left" vertical="top" wrapText="1"/>
    </xf>
    <xf numFmtId="17" fontId="2" fillId="0" borderId="1" xfId="0" applyNumberFormat="1" applyFont="1" applyBorder="1" applyAlignment="1">
      <alignment horizontal="left" vertical="top" wrapText="1"/>
    </xf>
    <xf numFmtId="0" fontId="2" fillId="0" borderId="40" xfId="0" applyFont="1" applyBorder="1" applyAlignment="1">
      <alignment horizontal="left" vertical="top" wrapText="1"/>
    </xf>
    <xf numFmtId="0" fontId="2" fillId="0" borderId="16" xfId="0" applyFont="1" applyBorder="1" applyAlignment="1">
      <alignment horizontal="left" vertical="top" wrapText="1"/>
    </xf>
    <xf numFmtId="0" fontId="3" fillId="0" borderId="1" xfId="0" applyFont="1" applyBorder="1" applyAlignment="1">
      <alignment horizontal="center" wrapText="1"/>
    </xf>
    <xf numFmtId="0" fontId="3" fillId="0" borderId="0" xfId="0" applyFont="1" applyBorder="1" applyAlignment="1">
      <alignment horizontal="center" wrapText="1"/>
    </xf>
    <xf numFmtId="0" fontId="2" fillId="0" borderId="19" xfId="0" applyFont="1" applyBorder="1" applyAlignment="1">
      <alignment horizontal="left" vertical="top" wrapText="1"/>
    </xf>
    <xf numFmtId="17" fontId="2" fillId="0" borderId="24" xfId="0" applyNumberFormat="1" applyFont="1" applyBorder="1" applyAlignment="1">
      <alignment horizontal="center" vertical="center"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169" fontId="2" fillId="0" borderId="12" xfId="0" applyNumberFormat="1" applyFont="1" applyBorder="1" applyAlignment="1">
      <alignment horizontal="center" vertical="center" wrapText="1"/>
    </xf>
    <xf numFmtId="169" fontId="2" fillId="0" borderId="15" xfId="0" applyNumberFormat="1" applyFont="1" applyBorder="1" applyAlignment="1">
      <alignment horizontal="center" vertical="center" wrapText="1"/>
    </xf>
    <xf numFmtId="0" fontId="1" fillId="0" borderId="0" xfId="14" applyFont="1" applyAlignment="1">
      <alignment horizontal="justify" vertical="center" wrapText="1"/>
    </xf>
    <xf numFmtId="0" fontId="52" fillId="0" borderId="0" xfId="0" applyFont="1" applyAlignment="1" applyProtection="1">
      <alignment horizontal="center"/>
    </xf>
    <xf numFmtId="0" fontId="49" fillId="0" borderId="0" xfId="14" applyFont="1" applyAlignment="1">
      <alignment horizontal="justify" vertical="top" wrapText="1"/>
    </xf>
    <xf numFmtId="0" fontId="49" fillId="0" borderId="0" xfId="14" applyFont="1" applyAlignment="1">
      <alignment horizontal="center" vertical="center"/>
    </xf>
    <xf numFmtId="0" fontId="50" fillId="0" borderId="0" xfId="14" applyFont="1" applyAlignment="1">
      <alignment horizontal="center" vertical="center"/>
    </xf>
    <xf numFmtId="0" fontId="13" fillId="0" borderId="0" xfId="14" applyFont="1" applyAlignment="1">
      <alignment horizontal="justify" vertical="center" wrapText="1"/>
    </xf>
    <xf numFmtId="0" fontId="49" fillId="0" borderId="0" xfId="14" applyFont="1" applyAlignment="1">
      <alignment horizontal="justify" vertical="center" wrapText="1"/>
    </xf>
    <xf numFmtId="0" fontId="1" fillId="0" borderId="0" xfId="14" applyFont="1" applyAlignment="1">
      <alignment vertical="top" wrapText="1"/>
    </xf>
    <xf numFmtId="0" fontId="59" fillId="0" borderId="0" xfId="0" applyFont="1" applyBorder="1" applyAlignment="1" applyProtection="1">
      <alignment horizontal="left" vertical="justify"/>
      <protection locked="0"/>
    </xf>
    <xf numFmtId="0" fontId="5" fillId="0" borderId="0" xfId="14" applyFont="1" applyAlignment="1">
      <alignment horizontal="center" vertical="center"/>
    </xf>
    <xf numFmtId="0" fontId="50" fillId="0" borderId="0" xfId="14" applyFont="1" applyAlignment="1">
      <alignment horizontal="center" vertical="top"/>
    </xf>
    <xf numFmtId="0" fontId="60" fillId="0" borderId="0" xfId="0" applyFont="1" applyAlignment="1">
      <alignment horizontal="justify" vertical="top" wrapText="1"/>
    </xf>
    <xf numFmtId="0" fontId="60" fillId="0" borderId="0" xfId="0" applyFont="1" applyAlignment="1">
      <alignment horizontal="center" vertical="top" wrapText="1"/>
    </xf>
    <xf numFmtId="0" fontId="70" fillId="0" borderId="0" xfId="0" applyFont="1" applyAlignment="1">
      <alignment horizontal="center" vertical="top" wrapText="1"/>
    </xf>
    <xf numFmtId="0" fontId="60" fillId="0" borderId="0" xfId="0" applyFont="1" applyAlignment="1">
      <alignment horizontal="center" wrapText="1"/>
    </xf>
    <xf numFmtId="0" fontId="60" fillId="0" borderId="0" xfId="0" applyFont="1" applyAlignment="1">
      <alignment horizontal="justify" wrapText="1"/>
    </xf>
    <xf numFmtId="0" fontId="69" fillId="0" borderId="0" xfId="0" applyFont="1" applyAlignment="1">
      <alignment horizontal="justify" wrapText="1"/>
    </xf>
    <xf numFmtId="0" fontId="58" fillId="8" borderId="1" xfId="0" applyFont="1" applyFill="1" applyBorder="1" applyAlignment="1" applyProtection="1">
      <alignment horizontal="center" vertical="center"/>
    </xf>
    <xf numFmtId="0" fontId="69" fillId="0" borderId="0" xfId="0" applyFont="1" applyAlignment="1">
      <alignment horizontal="center" wrapText="1"/>
    </xf>
    <xf numFmtId="0" fontId="58" fillId="0" borderId="0" xfId="0" applyFont="1" applyAlignment="1" applyProtection="1">
      <alignment horizontal="center"/>
    </xf>
    <xf numFmtId="0" fontId="74" fillId="8" borderId="47" xfId="0" applyFont="1" applyFill="1" applyBorder="1" applyAlignment="1" applyProtection="1">
      <alignment horizontal="center" vertical="center"/>
    </xf>
    <xf numFmtId="0" fontId="57" fillId="0" borderId="0" xfId="0" applyFont="1" applyAlignment="1">
      <alignment horizontal="left" wrapText="1"/>
    </xf>
    <xf numFmtId="0" fontId="60" fillId="0" borderId="0" xfId="0" applyFont="1" applyAlignment="1">
      <alignment horizontal="left" wrapText="1"/>
    </xf>
    <xf numFmtId="0" fontId="57" fillId="0" borderId="0" xfId="0" applyFont="1" applyAlignment="1">
      <alignment horizontal="justify" wrapText="1"/>
    </xf>
    <xf numFmtId="0" fontId="70" fillId="0" borderId="0" xfId="0" applyFont="1" applyAlignment="1">
      <alignment horizontal="justify" vertical="top" wrapText="1"/>
    </xf>
    <xf numFmtId="0" fontId="70" fillId="0" borderId="0" xfId="0" applyFont="1" applyAlignment="1">
      <alignment horizontal="justify" wrapText="1"/>
    </xf>
    <xf numFmtId="0" fontId="70" fillId="0" borderId="0" xfId="0" applyFont="1" applyAlignment="1">
      <alignment horizontal="justify" vertical="top"/>
    </xf>
    <xf numFmtId="0" fontId="69" fillId="0" borderId="0" xfId="0" applyFont="1" applyAlignment="1">
      <alignment horizontal="center" vertical="top" wrapText="1"/>
    </xf>
    <xf numFmtId="0" fontId="69" fillId="0" borderId="0" xfId="0" applyFont="1" applyAlignment="1">
      <alignment horizontal="justify" vertical="top" wrapText="1"/>
    </xf>
    <xf numFmtId="0" fontId="83" fillId="8" borderId="2" xfId="0" applyFont="1" applyFill="1" applyBorder="1" applyAlignment="1">
      <alignment horizontal="center"/>
    </xf>
    <xf numFmtId="0" fontId="83" fillId="8" borderId="25" xfId="0" applyFont="1" applyFill="1" applyBorder="1" applyAlignment="1">
      <alignment horizontal="center"/>
    </xf>
    <xf numFmtId="0" fontId="5" fillId="10" borderId="44" xfId="0" applyFont="1" applyFill="1" applyBorder="1" applyAlignment="1">
      <alignment horizontal="left"/>
    </xf>
    <xf numFmtId="0" fontId="5" fillId="10" borderId="45" xfId="0" applyFont="1" applyFill="1" applyBorder="1" applyAlignment="1">
      <alignment horizontal="left"/>
    </xf>
    <xf numFmtId="0" fontId="5" fillId="10" borderId="42" xfId="0" applyFont="1" applyFill="1" applyBorder="1" applyAlignment="1">
      <alignment horizontal="left"/>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30" xfId="0" applyFont="1" applyBorder="1" applyAlignment="1">
      <alignment horizontal="center" vertical="center" wrapText="1"/>
    </xf>
    <xf numFmtId="0" fontId="5" fillId="0" borderId="55" xfId="0" applyFont="1" applyBorder="1" applyAlignment="1">
      <alignment horizontal="center" vertical="center" wrapText="1"/>
    </xf>
    <xf numFmtId="3" fontId="5" fillId="0" borderId="30" xfId="0" applyNumberFormat="1" applyFont="1" applyBorder="1" applyAlignment="1">
      <alignment horizontal="center" vertical="center" wrapText="1"/>
    </xf>
    <xf numFmtId="3" fontId="5" fillId="0" borderId="55" xfId="0" applyNumberFormat="1" applyFont="1" applyBorder="1" applyAlignment="1">
      <alignment horizontal="center" vertical="center" wrapText="1"/>
    </xf>
    <xf numFmtId="3" fontId="5" fillId="0" borderId="56" xfId="0" applyNumberFormat="1" applyFont="1" applyBorder="1" applyAlignment="1">
      <alignment horizontal="center" vertical="center" wrapText="1"/>
    </xf>
    <xf numFmtId="0" fontId="5" fillId="0" borderId="56" xfId="0" applyFont="1" applyBorder="1" applyAlignment="1">
      <alignment horizontal="center" vertical="center" wrapText="1"/>
    </xf>
    <xf numFmtId="0" fontId="35" fillId="8" borderId="2" xfId="0" applyFont="1" applyFill="1" applyBorder="1" applyAlignment="1">
      <alignment horizontal="left"/>
    </xf>
    <xf numFmtId="0" fontId="35" fillId="8" borderId="24" xfId="0" applyFont="1" applyFill="1" applyBorder="1" applyAlignment="1">
      <alignment horizontal="left"/>
    </xf>
    <xf numFmtId="0" fontId="5" fillId="6" borderId="51" xfId="0" applyFont="1" applyFill="1" applyBorder="1" applyAlignment="1">
      <alignment horizontal="center"/>
    </xf>
    <xf numFmtId="0" fontId="5" fillId="6" borderId="32" xfId="0" applyFont="1" applyFill="1" applyBorder="1" applyAlignment="1">
      <alignment horizontal="center"/>
    </xf>
    <xf numFmtId="0" fontId="5" fillId="6" borderId="52" xfId="0" applyFont="1" applyFill="1" applyBorder="1" applyAlignment="1">
      <alignment horizontal="center"/>
    </xf>
    <xf numFmtId="0" fontId="5" fillId="6" borderId="53" xfId="0" applyFont="1" applyFill="1" applyBorder="1" applyAlignment="1">
      <alignment horizontal="center"/>
    </xf>
    <xf numFmtId="0" fontId="5" fillId="6" borderId="47" xfId="0" applyFont="1" applyFill="1" applyBorder="1" applyAlignment="1">
      <alignment horizontal="center"/>
    </xf>
    <xf numFmtId="0" fontId="5" fillId="6" borderId="54" xfId="0" applyFont="1" applyFill="1" applyBorder="1" applyAlignment="1">
      <alignment horizontal="center"/>
    </xf>
    <xf numFmtId="0" fontId="5" fillId="5" borderId="51" xfId="0" applyFont="1" applyFill="1" applyBorder="1" applyAlignment="1">
      <alignment horizontal="center"/>
    </xf>
    <xf numFmtId="0" fontId="5" fillId="5" borderId="32" xfId="0" applyFont="1" applyFill="1" applyBorder="1" applyAlignment="1">
      <alignment horizontal="center"/>
    </xf>
    <xf numFmtId="0" fontId="5" fillId="5" borderId="52" xfId="0" applyFont="1" applyFill="1" applyBorder="1" applyAlignment="1">
      <alignment horizontal="center"/>
    </xf>
    <xf numFmtId="3" fontId="5" fillId="5" borderId="0" xfId="0" applyNumberFormat="1" applyFont="1" applyFill="1" applyBorder="1" applyAlignment="1">
      <alignment horizontal="center" vertical="center" wrapText="1"/>
    </xf>
    <xf numFmtId="3" fontId="5" fillId="5" borderId="47" xfId="0" applyNumberFormat="1" applyFont="1" applyFill="1" applyBorder="1" applyAlignment="1">
      <alignment horizontal="center" vertical="center" wrapText="1"/>
    </xf>
    <xf numFmtId="0" fontId="5" fillId="5" borderId="0" xfId="0" applyFont="1" applyFill="1" applyBorder="1" applyAlignment="1">
      <alignment horizontal="center"/>
    </xf>
    <xf numFmtId="0" fontId="5" fillId="5" borderId="47" xfId="0" applyFont="1" applyFill="1" applyBorder="1" applyAlignment="1">
      <alignment horizontal="right"/>
    </xf>
    <xf numFmtId="0" fontId="5" fillId="5" borderId="54" xfId="0" applyFont="1" applyFill="1" applyBorder="1" applyAlignment="1">
      <alignment horizontal="right"/>
    </xf>
    <xf numFmtId="0" fontId="5" fillId="0" borderId="18" xfId="0" applyFont="1" applyBorder="1" applyAlignment="1">
      <alignment horizontal="center"/>
    </xf>
    <xf numFmtId="0" fontId="5" fillId="0" borderId="46" xfId="0" applyFont="1" applyBorder="1" applyAlignment="1">
      <alignment horizontal="center"/>
    </xf>
    <xf numFmtId="0" fontId="5" fillId="0" borderId="19" xfId="0" applyFont="1" applyBorder="1" applyAlignment="1">
      <alignment horizontal="center"/>
    </xf>
    <xf numFmtId="0" fontId="5" fillId="0" borderId="22" xfId="0" applyFont="1" applyBorder="1" applyAlignment="1">
      <alignment horizontal="center"/>
    </xf>
    <xf numFmtId="0" fontId="5" fillId="0" borderId="0" xfId="0" applyFont="1" applyBorder="1" applyAlignment="1">
      <alignment horizontal="center"/>
    </xf>
    <xf numFmtId="0" fontId="5" fillId="0" borderId="23" xfId="0" applyFont="1" applyBorder="1" applyAlignment="1">
      <alignment horizontal="center"/>
    </xf>
    <xf numFmtId="0" fontId="5" fillId="4" borderId="18" xfId="0" applyFont="1" applyFill="1" applyBorder="1" applyAlignment="1">
      <alignment horizontal="center" wrapText="1"/>
    </xf>
    <xf numFmtId="0" fontId="5" fillId="4" borderId="46" xfId="0" applyFont="1" applyFill="1" applyBorder="1" applyAlignment="1">
      <alignment horizontal="center" wrapText="1"/>
    </xf>
    <xf numFmtId="0" fontId="5" fillId="4" borderId="19" xfId="0" applyFont="1" applyFill="1" applyBorder="1" applyAlignment="1">
      <alignment horizontal="center" wrapText="1"/>
    </xf>
    <xf numFmtId="0" fontId="5" fillId="4" borderId="20" xfId="0" applyFont="1" applyFill="1" applyBorder="1" applyAlignment="1">
      <alignment horizontal="center" wrapText="1"/>
    </xf>
    <xf numFmtId="0" fontId="5" fillId="4" borderId="26" xfId="0" applyFont="1" applyFill="1" applyBorder="1" applyAlignment="1">
      <alignment horizontal="center" wrapText="1"/>
    </xf>
    <xf numFmtId="0" fontId="5" fillId="4" borderId="21" xfId="0" applyFont="1" applyFill="1" applyBorder="1" applyAlignment="1">
      <alignment horizontal="center" wrapText="1"/>
    </xf>
    <xf numFmtId="0" fontId="25" fillId="0" borderId="0" xfId="0" applyFont="1" applyFill="1" applyBorder="1" applyAlignment="1">
      <alignment horizontal="center" vertical="center" wrapText="1"/>
    </xf>
    <xf numFmtId="0" fontId="25" fillId="0" borderId="12" xfId="0" applyFont="1" applyBorder="1" applyAlignment="1">
      <alignment horizontal="left" vertical="center" wrapText="1"/>
    </xf>
    <xf numFmtId="0" fontId="25" fillId="0" borderId="15" xfId="0" applyFont="1" applyBorder="1" applyAlignment="1">
      <alignment horizontal="left" vertical="center" wrapText="1"/>
    </xf>
    <xf numFmtId="17" fontId="2" fillId="0" borderId="1" xfId="0" applyNumberFormat="1" applyFont="1" applyBorder="1" applyAlignment="1">
      <alignment horizontal="center" vertical="center" wrapText="1"/>
    </xf>
    <xf numFmtId="17" fontId="26" fillId="0" borderId="1" xfId="0" applyNumberFormat="1" applyFont="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0" applyFont="1" applyBorder="1" applyAlignment="1">
      <alignment horizontal="center" vertical="center" wrapText="1" readingOrder="1"/>
    </xf>
    <xf numFmtId="0" fontId="26" fillId="0" borderId="1" xfId="0" applyFont="1" applyBorder="1" applyAlignment="1">
      <alignment horizontal="center" vertical="center" wrapText="1"/>
    </xf>
    <xf numFmtId="0" fontId="26" fillId="0" borderId="12" xfId="0" applyFont="1" applyBorder="1" applyAlignment="1">
      <alignment horizontal="left" vertical="center" wrapText="1"/>
    </xf>
    <xf numFmtId="0" fontId="26" fillId="0" borderId="15" xfId="0" applyFont="1" applyBorder="1" applyAlignment="1">
      <alignment horizontal="left" vertical="center" wrapText="1"/>
    </xf>
    <xf numFmtId="0" fontId="2" fillId="0" borderId="1" xfId="0" applyFont="1" applyBorder="1" applyAlignment="1">
      <alignment horizontal="center" vertical="center" wrapText="1"/>
    </xf>
    <xf numFmtId="17" fontId="2" fillId="0" borderId="12" xfId="0" applyNumberFormat="1" applyFont="1" applyBorder="1" applyAlignment="1">
      <alignment horizontal="left" vertical="center" wrapText="1"/>
    </xf>
    <xf numFmtId="17" fontId="2" fillId="0" borderId="15" xfId="0" applyNumberFormat="1" applyFont="1" applyBorder="1" applyAlignment="1">
      <alignment horizontal="left" vertical="center" wrapText="1"/>
    </xf>
    <xf numFmtId="0" fontId="5" fillId="0" borderId="0" xfId="0" applyFont="1" applyBorder="1" applyAlignment="1">
      <alignment horizontal="center" wrapText="1"/>
    </xf>
    <xf numFmtId="0" fontId="5" fillId="0" borderId="26" xfId="0" applyFont="1" applyBorder="1" applyAlignment="1">
      <alignment horizontal="center" wrapText="1"/>
    </xf>
    <xf numFmtId="0" fontId="25" fillId="0" borderId="1" xfId="0" applyFont="1" applyFill="1" applyBorder="1" applyAlignment="1">
      <alignment horizontal="left" vertical="center" wrapText="1"/>
    </xf>
    <xf numFmtId="0" fontId="26" fillId="0" borderId="1" xfId="0" applyFont="1" applyBorder="1" applyAlignment="1">
      <alignment horizontal="left" vertical="center" wrapText="1"/>
    </xf>
    <xf numFmtId="17" fontId="2" fillId="0" borderId="1" xfId="0" applyNumberFormat="1" applyFont="1" applyBorder="1" applyAlignment="1">
      <alignment horizontal="left" vertical="center" wrapText="1"/>
    </xf>
    <xf numFmtId="0" fontId="26" fillId="0" borderId="1" xfId="0" applyFont="1" applyBorder="1" applyAlignment="1">
      <alignment horizontal="left" vertical="center" wrapText="1" readingOrder="1"/>
    </xf>
    <xf numFmtId="0" fontId="60" fillId="0" borderId="0" xfId="17" applyFont="1" applyAlignment="1">
      <alignment horizontal="center" vertical="top" wrapText="1"/>
    </xf>
    <xf numFmtId="0" fontId="60" fillId="0" borderId="0" xfId="17" applyFont="1" applyAlignment="1">
      <alignment horizontal="justify" vertical="top" wrapText="1"/>
    </xf>
    <xf numFmtId="0" fontId="60" fillId="0" borderId="0" xfId="17" applyFont="1" applyAlignment="1">
      <alignment horizontal="justify" wrapText="1"/>
    </xf>
    <xf numFmtId="0" fontId="44" fillId="0" borderId="0" xfId="17" applyFont="1" applyAlignment="1">
      <alignment horizontal="left" wrapText="1"/>
    </xf>
    <xf numFmtId="0" fontId="57" fillId="0" borderId="0" xfId="17" applyFont="1" applyAlignment="1">
      <alignment horizontal="left" wrapText="1"/>
    </xf>
    <xf numFmtId="0" fontId="70" fillId="0" borderId="0" xfId="17" applyFont="1" applyAlignment="1">
      <alignment horizontal="center" vertical="top" wrapText="1"/>
    </xf>
    <xf numFmtId="0" fontId="70" fillId="0" borderId="0" xfId="17" applyFont="1" applyFill="1" applyAlignment="1">
      <alignment horizontal="center" vertical="top" wrapText="1"/>
    </xf>
    <xf numFmtId="0" fontId="57" fillId="0" borderId="0" xfId="17" applyFont="1" applyAlignment="1">
      <alignment horizontal="justify" wrapText="1"/>
    </xf>
    <xf numFmtId="0" fontId="60" fillId="0" borderId="0" xfId="17" applyFont="1" applyFill="1" applyBorder="1" applyAlignment="1" applyProtection="1">
      <alignment horizontal="left"/>
      <protection locked="0"/>
    </xf>
    <xf numFmtId="0" fontId="57" fillId="0" borderId="0" xfId="17" applyFont="1" applyFill="1" applyAlignment="1">
      <alignment horizontal="justify" wrapText="1"/>
    </xf>
    <xf numFmtId="0" fontId="60" fillId="0" borderId="0" xfId="17" applyFont="1" applyAlignment="1">
      <alignment horizontal="center" wrapText="1"/>
    </xf>
    <xf numFmtId="0" fontId="57" fillId="0" borderId="0" xfId="17" applyFont="1" applyAlignment="1">
      <alignment horizontal="justify"/>
    </xf>
    <xf numFmtId="0" fontId="76" fillId="0" borderId="0" xfId="17" applyFont="1" applyFill="1" applyAlignment="1" applyProtection="1">
      <alignment horizontal="center"/>
      <protection locked="0"/>
    </xf>
    <xf numFmtId="0" fontId="46" fillId="0" borderId="0" xfId="15" applyFont="1" applyAlignment="1">
      <alignment horizontal="justify" vertical="top"/>
    </xf>
    <xf numFmtId="3" fontId="79" fillId="0" borderId="2" xfId="0" applyNumberFormat="1" applyFont="1" applyFill="1" applyBorder="1" applyAlignment="1">
      <alignment vertical="center" wrapText="1"/>
    </xf>
    <xf numFmtId="3" fontId="79" fillId="0" borderId="25" xfId="0" applyNumberFormat="1" applyFont="1" applyFill="1" applyBorder="1" applyAlignment="1">
      <alignment vertical="center" wrapText="1"/>
    </xf>
    <xf numFmtId="3" fontId="79" fillId="0" borderId="24" xfId="0" applyNumberFormat="1" applyFont="1" applyFill="1" applyBorder="1" applyAlignment="1">
      <alignment vertical="center" wrapText="1"/>
    </xf>
    <xf numFmtId="0" fontId="67" fillId="7" borderId="0" xfId="0" applyFont="1" applyFill="1" applyAlignment="1" applyProtection="1">
      <alignment horizontal="center"/>
      <protection locked="0"/>
    </xf>
    <xf numFmtId="0" fontId="57" fillId="7" borderId="0" xfId="0" applyFont="1" applyFill="1" applyBorder="1" applyAlignment="1" applyProtection="1">
      <alignment horizontal="left" vertical="justify"/>
      <protection locked="0"/>
    </xf>
    <xf numFmtId="0" fontId="70" fillId="7" borderId="0" xfId="0" applyFont="1" applyFill="1" applyAlignment="1">
      <alignment horizontal="center" vertical="top" wrapText="1"/>
    </xf>
  </cellXfs>
  <cellStyles count="22">
    <cellStyle name="Euro" xfId="1" xr:uid="{00000000-0005-0000-0000-000000000000}"/>
    <cellStyle name="Excel Built-in Normal" xfId="2" xr:uid="{00000000-0005-0000-0000-000001000000}"/>
    <cellStyle name="Hipervínculo 2" xfId="3" xr:uid="{00000000-0005-0000-0000-000002000000}"/>
    <cellStyle name="Millares" xfId="4" builtinId="3"/>
    <cellStyle name="Millares 2" xfId="5" xr:uid="{00000000-0005-0000-0000-000004000000}"/>
    <cellStyle name="Millares 2 2" xfId="6" xr:uid="{00000000-0005-0000-0000-000005000000}"/>
    <cellStyle name="Millares 3" xfId="7" xr:uid="{00000000-0005-0000-0000-000006000000}"/>
    <cellStyle name="Millares 3 2" xfId="8" xr:uid="{00000000-0005-0000-0000-000007000000}"/>
    <cellStyle name="Millares 4" xfId="9" xr:uid="{00000000-0005-0000-0000-000008000000}"/>
    <cellStyle name="Moneda" xfId="10" builtinId="4"/>
    <cellStyle name="Moneda 2" xfId="11" xr:uid="{00000000-0005-0000-0000-00000A000000}"/>
    <cellStyle name="Moneda 3" xfId="12" xr:uid="{00000000-0005-0000-0000-00000B000000}"/>
    <cellStyle name="Moneda 3 2" xfId="13" xr:uid="{00000000-0005-0000-0000-00000C000000}"/>
    <cellStyle name="Normal" xfId="0" builtinId="0"/>
    <cellStyle name="Normal 2" xfId="14" xr:uid="{00000000-0005-0000-0000-00000E000000}"/>
    <cellStyle name="Normal 2 12" xfId="15" xr:uid="{00000000-0005-0000-0000-00000F000000}"/>
    <cellStyle name="Normal 2 2" xfId="16" xr:uid="{00000000-0005-0000-0000-000010000000}"/>
    <cellStyle name="Normal 2 2 2" xfId="17" xr:uid="{00000000-0005-0000-0000-000011000000}"/>
    <cellStyle name="Normal 3" xfId="18" xr:uid="{00000000-0005-0000-0000-000012000000}"/>
    <cellStyle name="Normal 4" xfId="19" xr:uid="{00000000-0005-0000-0000-000013000000}"/>
    <cellStyle name="Normal 4 2" xfId="20" xr:uid="{00000000-0005-0000-0000-000014000000}"/>
    <cellStyle name="Normal_Directorio 2003 Decretos Nuevos" xfId="21" xr:uid="{00000000-0005-0000-0000-000015000000}"/>
  </cellStyles>
  <dxfs count="3">
    <dxf>
      <font>
        <color rgb="FFFFFF00"/>
      </font>
      <fill>
        <patternFill>
          <bgColor rgb="FFFF0000"/>
        </patternFill>
      </fill>
    </dxf>
    <dxf>
      <font>
        <color rgb="FFFFFF00"/>
      </font>
      <fill>
        <patternFill>
          <bgColor rgb="FFFF0000"/>
        </patternFill>
      </fill>
    </dxf>
    <dxf>
      <font>
        <color rgb="FFFFFF0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152400</xdr:rowOff>
    </xdr:from>
    <xdr:to>
      <xdr:col>0</xdr:col>
      <xdr:colOff>314325</xdr:colOff>
      <xdr:row>2</xdr:row>
      <xdr:rowOff>66675</xdr:rowOff>
    </xdr:to>
    <xdr:sp macro="" textlink="">
      <xdr:nvSpPr>
        <xdr:cNvPr id="1028" name="Text Box 9">
          <a:extLst>
            <a:ext uri="{FF2B5EF4-FFF2-40B4-BE49-F238E27FC236}">
              <a16:creationId xmlns:a16="http://schemas.microsoft.com/office/drawing/2014/main" id="{1395B7E1-84A8-4344-84FC-431335AD5D94}"/>
            </a:ext>
          </a:extLst>
        </xdr:cNvPr>
        <xdr:cNvSpPr txBox="1">
          <a:spLocks noChangeArrowheads="1"/>
        </xdr:cNvSpPr>
      </xdr:nvSpPr>
      <xdr:spPr bwMode="auto">
        <a:xfrm>
          <a:off x="114300" y="152400"/>
          <a:ext cx="200025" cy="266700"/>
        </a:xfrm>
        <a:prstGeom prst="rect">
          <a:avLst/>
        </a:prstGeom>
        <a:solidFill>
          <a:srgbClr val="FFFFFF"/>
        </a:solidFill>
        <a:ln w="9525">
          <a:solidFill>
            <a:srgbClr val="FFFFFF"/>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152400</xdr:rowOff>
    </xdr:from>
    <xdr:to>
      <xdr:col>0</xdr:col>
      <xdr:colOff>314325</xdr:colOff>
      <xdr:row>2</xdr:row>
      <xdr:rowOff>28575</xdr:rowOff>
    </xdr:to>
    <xdr:sp macro="" textlink="">
      <xdr:nvSpPr>
        <xdr:cNvPr id="17451" name="Text Box 9">
          <a:extLst>
            <a:ext uri="{FF2B5EF4-FFF2-40B4-BE49-F238E27FC236}">
              <a16:creationId xmlns:a16="http://schemas.microsoft.com/office/drawing/2014/main" id="{F3255309-8C6C-468B-B4E7-7A38EEB7DD09}"/>
            </a:ext>
          </a:extLst>
        </xdr:cNvPr>
        <xdr:cNvSpPr txBox="1">
          <a:spLocks noChangeArrowheads="1"/>
        </xdr:cNvSpPr>
      </xdr:nvSpPr>
      <xdr:spPr bwMode="auto">
        <a:xfrm>
          <a:off x="114300" y="152400"/>
          <a:ext cx="200025" cy="266700"/>
        </a:xfrm>
        <a:prstGeom prst="rect">
          <a:avLst/>
        </a:prstGeom>
        <a:solidFill>
          <a:srgbClr val="FFFFFF"/>
        </a:solidFill>
        <a:ln w="9525">
          <a:solidFill>
            <a:srgbClr val="FFFFFF"/>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28575</xdr:colOff>
      <xdr:row>1</xdr:row>
      <xdr:rowOff>133350</xdr:rowOff>
    </xdr:from>
    <xdr:to>
      <xdr:col>11</xdr:col>
      <xdr:colOff>1047750</xdr:colOff>
      <xdr:row>11</xdr:row>
      <xdr:rowOff>47625</xdr:rowOff>
    </xdr:to>
    <xdr:pic>
      <xdr:nvPicPr>
        <xdr:cNvPr id="43030" name="1 Imagen">
          <a:extLst>
            <a:ext uri="{FF2B5EF4-FFF2-40B4-BE49-F238E27FC236}">
              <a16:creationId xmlns:a16="http://schemas.microsoft.com/office/drawing/2014/main" id="{BE110953-3E76-4841-A074-6A233025ED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8300" y="285750"/>
          <a:ext cx="84201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554181</xdr:colOff>
      <xdr:row>31</xdr:row>
      <xdr:rowOff>85725</xdr:rowOff>
    </xdr:from>
    <xdr:to>
      <xdr:col>4</xdr:col>
      <xdr:colOff>1099706</xdr:colOff>
      <xdr:row>34</xdr:row>
      <xdr:rowOff>147205</xdr:rowOff>
    </xdr:to>
    <xdr:sp macro="" textlink="">
      <xdr:nvSpPr>
        <xdr:cNvPr id="6" name="5 CuadroTexto">
          <a:extLst>
            <a:ext uri="{FF2B5EF4-FFF2-40B4-BE49-F238E27FC236}">
              <a16:creationId xmlns:a16="http://schemas.microsoft.com/office/drawing/2014/main" id="{FB96D010-7D37-40BE-AA4A-C4B1B0C106D2}"/>
            </a:ext>
          </a:extLst>
        </xdr:cNvPr>
        <xdr:cNvSpPr txBox="1"/>
      </xdr:nvSpPr>
      <xdr:spPr>
        <a:xfrm>
          <a:off x="935181" y="5143500"/>
          <a:ext cx="5565200" cy="5186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200" b="1">
              <a:latin typeface="Calibri" pitchFamily="34" charset="0"/>
              <a:cs typeface="Calibri" pitchFamily="34" charset="0"/>
            </a:rPr>
            <a:t>PROYECTO</a:t>
          </a:r>
          <a:r>
            <a:rPr lang="es-CO" sz="1200" b="1" baseline="0">
              <a:latin typeface="Calibri" pitchFamily="34" charset="0"/>
              <a:cs typeface="Calibri" pitchFamily="34" charset="0"/>
            </a:rPr>
            <a:t> DE </a:t>
          </a:r>
          <a:r>
            <a:rPr lang="es-CO" sz="1200" b="1">
              <a:latin typeface="Calibri" pitchFamily="34" charset="0"/>
              <a:cs typeface="Calibri" pitchFamily="34" charset="0"/>
            </a:rPr>
            <a:t>PRESUPUESTO  INICIAL  </a:t>
          </a:r>
          <a:r>
            <a:rPr lang="es-CO" sz="1200" b="1" baseline="0">
              <a:latin typeface="Calibri" pitchFamily="34" charset="0"/>
              <a:cs typeface="Calibri" pitchFamily="34" charset="0"/>
            </a:rPr>
            <a:t> -   </a:t>
          </a:r>
          <a:r>
            <a:rPr lang="es-CO" sz="1200" b="1">
              <a:latin typeface="Calibri" pitchFamily="34" charset="0"/>
              <a:cs typeface="Calibri" pitchFamily="34" charset="0"/>
            </a:rPr>
            <a:t>VIGENCIA</a:t>
          </a:r>
          <a:r>
            <a:rPr lang="es-CO" sz="1200" b="1" baseline="0">
              <a:latin typeface="Calibri" pitchFamily="34" charset="0"/>
              <a:cs typeface="Calibri" pitchFamily="34" charset="0"/>
            </a:rPr>
            <a:t> 2016</a:t>
          </a:r>
          <a:endParaRPr lang="es-CO" sz="1200" b="1">
            <a:latin typeface="Calibri" pitchFamily="34" charset="0"/>
            <a:cs typeface="Calibri" pitchFamily="34" charset="0"/>
          </a:endParaRPr>
        </a:p>
        <a:p>
          <a:pPr algn="ctr"/>
          <a:r>
            <a:rPr lang="es-CO" sz="1100" b="1">
              <a:latin typeface="Calibri" pitchFamily="34" charset="0"/>
              <a:cs typeface="Calibri" pitchFamily="34" charset="0"/>
            </a:rPr>
            <a:t>FONDOS DE SERVICIOS EDUCATIVOS</a:t>
          </a:r>
        </a:p>
        <a:p>
          <a:pPr algn="ctr"/>
          <a:r>
            <a:rPr lang="es-CO" sz="1100" b="1">
              <a:latin typeface="Calibri" pitchFamily="34" charset="0"/>
              <a:cs typeface="Calibri" pitchFamily="34" charset="0"/>
            </a:rPr>
            <a:t>MUNICIPIO DE MEDELLIN</a:t>
          </a:r>
        </a:p>
      </xdr:txBody>
    </xdr:sp>
    <xdr:clientData/>
  </xdr:twoCellAnchor>
  <xdr:twoCellAnchor>
    <xdr:from>
      <xdr:col>1</xdr:col>
      <xdr:colOff>554181</xdr:colOff>
      <xdr:row>31</xdr:row>
      <xdr:rowOff>85725</xdr:rowOff>
    </xdr:from>
    <xdr:to>
      <xdr:col>4</xdr:col>
      <xdr:colOff>1099706</xdr:colOff>
      <xdr:row>34</xdr:row>
      <xdr:rowOff>147205</xdr:rowOff>
    </xdr:to>
    <xdr:sp macro="" textlink="">
      <xdr:nvSpPr>
        <xdr:cNvPr id="7" name="6 CuadroTexto">
          <a:extLst>
            <a:ext uri="{FF2B5EF4-FFF2-40B4-BE49-F238E27FC236}">
              <a16:creationId xmlns:a16="http://schemas.microsoft.com/office/drawing/2014/main" id="{C28F118C-2753-4A39-8665-C907C22907E5}"/>
            </a:ext>
          </a:extLst>
        </xdr:cNvPr>
        <xdr:cNvSpPr txBox="1"/>
      </xdr:nvSpPr>
      <xdr:spPr>
        <a:xfrm>
          <a:off x="935181" y="5143500"/>
          <a:ext cx="5565200" cy="5186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200" b="1">
              <a:latin typeface="Calibri" pitchFamily="34" charset="0"/>
              <a:cs typeface="Calibri" pitchFamily="34" charset="0"/>
            </a:rPr>
            <a:t>PROYECTO</a:t>
          </a:r>
          <a:r>
            <a:rPr lang="es-CO" sz="1200" b="1" baseline="0">
              <a:latin typeface="Calibri" pitchFamily="34" charset="0"/>
              <a:cs typeface="Calibri" pitchFamily="34" charset="0"/>
            </a:rPr>
            <a:t> DE </a:t>
          </a:r>
          <a:r>
            <a:rPr lang="es-CO" sz="1200" b="1">
              <a:latin typeface="Calibri" pitchFamily="34" charset="0"/>
              <a:cs typeface="Calibri" pitchFamily="34" charset="0"/>
            </a:rPr>
            <a:t>PRESUPUESTO  INICIAL  </a:t>
          </a:r>
          <a:r>
            <a:rPr lang="es-CO" sz="1200" b="1" baseline="0">
              <a:latin typeface="Calibri" pitchFamily="34" charset="0"/>
              <a:cs typeface="Calibri" pitchFamily="34" charset="0"/>
            </a:rPr>
            <a:t> -   </a:t>
          </a:r>
          <a:r>
            <a:rPr lang="es-CO" sz="1200" b="1">
              <a:latin typeface="Calibri" pitchFamily="34" charset="0"/>
              <a:cs typeface="Calibri" pitchFamily="34" charset="0"/>
            </a:rPr>
            <a:t>VIGENCIA</a:t>
          </a:r>
          <a:r>
            <a:rPr lang="es-CO" sz="1200" b="1" baseline="0">
              <a:latin typeface="Calibri" pitchFamily="34" charset="0"/>
              <a:cs typeface="Calibri" pitchFamily="34" charset="0"/>
            </a:rPr>
            <a:t> 2020</a:t>
          </a:r>
          <a:endParaRPr lang="es-CO" sz="1200" b="1">
            <a:latin typeface="Calibri" pitchFamily="34" charset="0"/>
            <a:cs typeface="Calibri" pitchFamily="34" charset="0"/>
          </a:endParaRPr>
        </a:p>
        <a:p>
          <a:pPr algn="ctr"/>
          <a:r>
            <a:rPr lang="es-CO" sz="1100" b="1">
              <a:latin typeface="Calibri" pitchFamily="34" charset="0"/>
              <a:cs typeface="Calibri" pitchFamily="34" charset="0"/>
            </a:rPr>
            <a:t>FONDOS DE SERVICIOS EDUCATIVOS</a:t>
          </a:r>
        </a:p>
        <a:p>
          <a:pPr algn="ctr"/>
          <a:r>
            <a:rPr lang="es-CO" sz="1100" b="1">
              <a:latin typeface="Calibri" pitchFamily="34" charset="0"/>
              <a:cs typeface="Calibri" pitchFamily="34" charset="0"/>
            </a:rPr>
            <a:t>MUNICIPIO DE MEDELLIN</a:t>
          </a:r>
        </a:p>
      </xdr:txBody>
    </xdr:sp>
    <xdr:clientData/>
  </xdr:twoCellAnchor>
  <xdr:twoCellAnchor editAs="oneCell">
    <xdr:from>
      <xdr:col>2</xdr:col>
      <xdr:colOff>0</xdr:colOff>
      <xdr:row>0</xdr:row>
      <xdr:rowOff>0</xdr:rowOff>
    </xdr:from>
    <xdr:to>
      <xdr:col>6</xdr:col>
      <xdr:colOff>0</xdr:colOff>
      <xdr:row>5</xdr:row>
      <xdr:rowOff>9525</xdr:rowOff>
    </xdr:to>
    <xdr:pic>
      <xdr:nvPicPr>
        <xdr:cNvPr id="27668" name="Imagen 12">
          <a:extLst>
            <a:ext uri="{FF2B5EF4-FFF2-40B4-BE49-F238E27FC236}">
              <a16:creationId xmlns:a16="http://schemas.microsoft.com/office/drawing/2014/main" id="{08038148-334E-4435-B723-F39FC41969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0" y="0"/>
          <a:ext cx="688657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247650</xdr:colOff>
      <xdr:row>0</xdr:row>
      <xdr:rowOff>47625</xdr:rowOff>
    </xdr:from>
    <xdr:to>
      <xdr:col>1</xdr:col>
      <xdr:colOff>552450</xdr:colOff>
      <xdr:row>4</xdr:row>
      <xdr:rowOff>171450</xdr:rowOff>
    </xdr:to>
    <xdr:pic>
      <xdr:nvPicPr>
        <xdr:cNvPr id="27669" name="Imagen 13" descr="ESCUDO CARVAJAL-JPG">
          <a:extLst>
            <a:ext uri="{FF2B5EF4-FFF2-40B4-BE49-F238E27FC236}">
              <a16:creationId xmlns:a16="http://schemas.microsoft.com/office/drawing/2014/main" id="{42E04A5A-43C8-4228-A41D-6800A1A927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7650" y="47625"/>
          <a:ext cx="6858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466725</xdr:colOff>
      <xdr:row>0</xdr:row>
      <xdr:rowOff>9525</xdr:rowOff>
    </xdr:from>
    <xdr:to>
      <xdr:col>5</xdr:col>
      <xdr:colOff>1162050</xdr:colOff>
      <xdr:row>5</xdr:row>
      <xdr:rowOff>104775</xdr:rowOff>
    </xdr:to>
    <xdr:pic>
      <xdr:nvPicPr>
        <xdr:cNvPr id="52228" name="Imagen 12">
          <a:extLst>
            <a:ext uri="{FF2B5EF4-FFF2-40B4-BE49-F238E27FC236}">
              <a16:creationId xmlns:a16="http://schemas.microsoft.com/office/drawing/2014/main" id="{30F31DDE-0DC2-45CB-A102-EDA2CF20D6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9525"/>
          <a:ext cx="6972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0</xdr:row>
      <xdr:rowOff>66675</xdr:rowOff>
    </xdr:from>
    <xdr:to>
      <xdr:col>1</xdr:col>
      <xdr:colOff>438150</xdr:colOff>
      <xdr:row>5</xdr:row>
      <xdr:rowOff>104775</xdr:rowOff>
    </xdr:to>
    <xdr:pic>
      <xdr:nvPicPr>
        <xdr:cNvPr id="52229" name="Imagen 13" descr="ESCUDO CARVAJAL-JPG">
          <a:extLst>
            <a:ext uri="{FF2B5EF4-FFF2-40B4-BE49-F238E27FC236}">
              <a16:creationId xmlns:a16="http://schemas.microsoft.com/office/drawing/2014/main" id="{A3FD5A4D-FE9C-4C99-BD3A-BCDD99E7808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66675"/>
          <a:ext cx="685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466725</xdr:colOff>
      <xdr:row>0</xdr:row>
      <xdr:rowOff>9525</xdr:rowOff>
    </xdr:from>
    <xdr:to>
      <xdr:col>5</xdr:col>
      <xdr:colOff>1162050</xdr:colOff>
      <xdr:row>5</xdr:row>
      <xdr:rowOff>104775</xdr:rowOff>
    </xdr:to>
    <xdr:pic>
      <xdr:nvPicPr>
        <xdr:cNvPr id="23567" name="Imagen 12">
          <a:extLst>
            <a:ext uri="{FF2B5EF4-FFF2-40B4-BE49-F238E27FC236}">
              <a16:creationId xmlns:a16="http://schemas.microsoft.com/office/drawing/2014/main" id="{3FE57C8C-EF36-4E1C-BDF1-2C94C5FD71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9525"/>
          <a:ext cx="68865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0</xdr:row>
      <xdr:rowOff>66675</xdr:rowOff>
    </xdr:from>
    <xdr:to>
      <xdr:col>1</xdr:col>
      <xdr:colOff>438150</xdr:colOff>
      <xdr:row>5</xdr:row>
      <xdr:rowOff>104775</xdr:rowOff>
    </xdr:to>
    <xdr:pic>
      <xdr:nvPicPr>
        <xdr:cNvPr id="23568" name="Imagen 13" descr="ESCUDO CARVAJAL-JPG">
          <a:extLst>
            <a:ext uri="{FF2B5EF4-FFF2-40B4-BE49-F238E27FC236}">
              <a16:creationId xmlns:a16="http://schemas.microsoft.com/office/drawing/2014/main" id="{3B9EB449-8F8D-4694-909A-450C4FAAFA4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66675"/>
          <a:ext cx="685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104775</xdr:colOff>
      <xdr:row>1</xdr:row>
      <xdr:rowOff>38100</xdr:rowOff>
    </xdr:from>
    <xdr:to>
      <xdr:col>1</xdr:col>
      <xdr:colOff>57150</xdr:colOff>
      <xdr:row>6</xdr:row>
      <xdr:rowOff>76200</xdr:rowOff>
    </xdr:to>
    <xdr:pic>
      <xdr:nvPicPr>
        <xdr:cNvPr id="53252" name="Imagen 13" descr="ESCUDO CARVAJAL-JPG">
          <a:extLst>
            <a:ext uri="{FF2B5EF4-FFF2-40B4-BE49-F238E27FC236}">
              <a16:creationId xmlns:a16="http://schemas.microsoft.com/office/drawing/2014/main" id="{437699E8-71E4-4A5E-AC8A-7A7F2783B7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90500"/>
          <a:ext cx="7143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114300</xdr:rowOff>
    </xdr:from>
    <xdr:to>
      <xdr:col>7</xdr:col>
      <xdr:colOff>9525</xdr:colOff>
      <xdr:row>8</xdr:row>
      <xdr:rowOff>38100</xdr:rowOff>
    </xdr:to>
    <xdr:pic>
      <xdr:nvPicPr>
        <xdr:cNvPr id="53253" name="Imagen 12">
          <a:extLst>
            <a:ext uri="{FF2B5EF4-FFF2-40B4-BE49-F238E27FC236}">
              <a16:creationId xmlns:a16="http://schemas.microsoft.com/office/drawing/2014/main" id="{069410AD-B607-4552-AB0E-B33DD61B694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0" y="114300"/>
          <a:ext cx="52482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Usuario\Configuraci&#243;n%20local\Archivos%20temporales%20de%20Internet\Content.IE5\JY05USEO\Ppto_campo_valdes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ujo caja"/>
      <sheetName val="Plan compras"/>
      <sheetName val="Nueva estructura"/>
      <sheetName val="Ppto"/>
      <sheetName val="Poai"/>
      <sheetName val="Alumno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5.bin"/><Relationship Id="rId4" Type="http://schemas.openxmlformats.org/officeDocument/2006/relationships/comments" Target="../comments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L136"/>
  <sheetViews>
    <sheetView zoomScale="80" zoomScaleNormal="80" workbookViewId="0">
      <selection activeCell="H101" sqref="H101"/>
    </sheetView>
  </sheetViews>
  <sheetFormatPr baseColWidth="10" defaultColWidth="11.42578125" defaultRowHeight="12.75" x14ac:dyDescent="0.2"/>
  <cols>
    <col min="1" max="1" width="5.7109375" customWidth="1"/>
    <col min="2" max="2" width="14" customWidth="1"/>
    <col min="3" max="3" width="55.85546875" customWidth="1"/>
    <col min="4" max="4" width="15.42578125" customWidth="1"/>
    <col min="5" max="6" width="17.5703125" customWidth="1"/>
    <col min="7" max="7" width="11.42578125" customWidth="1"/>
    <col min="8" max="8" width="17.5703125" customWidth="1"/>
    <col min="9" max="9" width="29.5703125" customWidth="1"/>
    <col min="10" max="10" width="24" customWidth="1"/>
    <col min="11" max="11" width="19.42578125" customWidth="1"/>
    <col min="12" max="12" width="25.140625" customWidth="1"/>
  </cols>
  <sheetData>
    <row r="4" spans="2:12" ht="15" x14ac:dyDescent="0.2">
      <c r="B4" s="46" t="s">
        <v>153</v>
      </c>
      <c r="C4" s="364" t="s">
        <v>916</v>
      </c>
      <c r="E4" s="740"/>
      <c r="F4" s="740"/>
      <c r="G4" s="740"/>
      <c r="H4" s="740"/>
      <c r="I4" s="740"/>
    </row>
    <row r="5" spans="2:12" ht="15" x14ac:dyDescent="0.2">
      <c r="B5" s="46" t="s">
        <v>155</v>
      </c>
      <c r="C5" s="364" t="s">
        <v>917</v>
      </c>
      <c r="E5" s="740"/>
      <c r="F5" s="740"/>
      <c r="G5" s="740"/>
      <c r="H5" s="740"/>
      <c r="I5" s="740"/>
    </row>
    <row r="6" spans="2:12" ht="20.25" x14ac:dyDescent="0.3">
      <c r="B6" s="46" t="s">
        <v>421</v>
      </c>
      <c r="C6" s="328">
        <v>105001005410</v>
      </c>
      <c r="E6" s="523"/>
      <c r="F6" s="524"/>
      <c r="G6" s="524"/>
      <c r="H6" s="524"/>
      <c r="I6" s="741" t="str">
        <f>+C4</f>
        <v>INSTITUCION EDUCATIVA JUAN DE DIOS CARVAJAL</v>
      </c>
      <c r="J6" s="741"/>
      <c r="K6" s="741"/>
      <c r="L6" s="741"/>
    </row>
    <row r="7" spans="2:12" ht="20.25" x14ac:dyDescent="0.3">
      <c r="B7" s="46" t="s">
        <v>116</v>
      </c>
      <c r="C7" s="364" t="s">
        <v>919</v>
      </c>
      <c r="E7" s="523"/>
      <c r="F7" s="524"/>
      <c r="G7" s="524"/>
      <c r="H7" s="524"/>
      <c r="I7" s="742" t="s">
        <v>1149</v>
      </c>
      <c r="J7" s="742"/>
      <c r="K7" s="742"/>
      <c r="L7" s="672">
        <f>+C9</f>
        <v>2020</v>
      </c>
    </row>
    <row r="8" spans="2:12" ht="26.25" x14ac:dyDescent="0.25">
      <c r="B8" s="327" t="s">
        <v>154</v>
      </c>
      <c r="C8" s="373" t="s">
        <v>123</v>
      </c>
      <c r="E8" s="525"/>
      <c r="F8" s="525"/>
      <c r="G8" s="525"/>
      <c r="H8" s="59"/>
      <c r="I8" s="673"/>
      <c r="J8" s="674"/>
      <c r="K8" s="674"/>
      <c r="L8" s="674"/>
    </row>
    <row r="9" spans="2:12" ht="36" x14ac:dyDescent="0.2">
      <c r="B9" s="46" t="s">
        <v>318</v>
      </c>
      <c r="C9" s="114">
        <v>2020</v>
      </c>
      <c r="E9" s="524"/>
      <c r="F9" s="524"/>
      <c r="G9" s="524"/>
      <c r="H9" s="524"/>
      <c r="I9" s="675" t="s">
        <v>1150</v>
      </c>
      <c r="J9" s="676" t="s">
        <v>1151</v>
      </c>
      <c r="K9" s="676" t="s">
        <v>1152</v>
      </c>
      <c r="L9" s="676" t="s">
        <v>1153</v>
      </c>
    </row>
    <row r="10" spans="2:12" ht="18" x14ac:dyDescent="0.25">
      <c r="B10" s="45"/>
      <c r="E10" s="57"/>
      <c r="F10" s="526"/>
      <c r="G10" s="526"/>
      <c r="H10" s="526"/>
      <c r="I10" s="733" t="s">
        <v>1154</v>
      </c>
      <c r="J10" s="734"/>
      <c r="K10" s="734"/>
      <c r="L10" s="743"/>
    </row>
    <row r="11" spans="2:12" ht="18" x14ac:dyDescent="0.2">
      <c r="B11" s="746" t="s">
        <v>1211</v>
      </c>
      <c r="C11" s="746"/>
      <c r="E11" s="58"/>
      <c r="F11" s="527"/>
      <c r="G11" s="526"/>
      <c r="H11" s="59"/>
      <c r="I11" s="677" t="s">
        <v>1079</v>
      </c>
      <c r="J11" s="678">
        <v>100</v>
      </c>
      <c r="K11" s="679">
        <v>3500</v>
      </c>
      <c r="L11" s="680">
        <f>+K11*J11</f>
        <v>350000</v>
      </c>
    </row>
    <row r="12" spans="2:12" ht="18" x14ac:dyDescent="0.25">
      <c r="B12" s="529"/>
      <c r="C12" s="529"/>
      <c r="E12" s="58"/>
      <c r="F12" s="527"/>
      <c r="G12" s="526"/>
      <c r="H12" s="59"/>
      <c r="I12" s="733" t="s">
        <v>1155</v>
      </c>
      <c r="J12" s="734"/>
      <c r="K12" s="734"/>
      <c r="L12" s="743"/>
    </row>
    <row r="13" spans="2:12" ht="18" customHeight="1" x14ac:dyDescent="0.2">
      <c r="B13" s="746" t="s">
        <v>1212</v>
      </c>
      <c r="C13" s="746"/>
      <c r="E13" s="57"/>
      <c r="F13" s="527"/>
      <c r="G13" s="526"/>
      <c r="H13" s="59"/>
      <c r="I13" s="979" t="s">
        <v>1210</v>
      </c>
      <c r="J13" s="980"/>
      <c r="K13" s="981">
        <v>71139778</v>
      </c>
      <c r="L13" s="681">
        <f>SUM(K13:K14)</f>
        <v>81139778</v>
      </c>
    </row>
    <row r="14" spans="2:12" ht="36" x14ac:dyDescent="0.2">
      <c r="B14" s="45"/>
      <c r="E14" s="524"/>
      <c r="F14" s="528"/>
      <c r="G14" s="526"/>
      <c r="H14" s="59"/>
      <c r="I14" s="682" t="s">
        <v>1209</v>
      </c>
      <c r="J14" s="683"/>
      <c r="K14" s="683">
        <v>10000000</v>
      </c>
      <c r="L14" s="684"/>
    </row>
    <row r="15" spans="2:12" ht="18" x14ac:dyDescent="0.25">
      <c r="B15" s="45"/>
      <c r="E15" s="524"/>
      <c r="F15" s="528"/>
      <c r="G15" s="526"/>
      <c r="H15" s="59"/>
      <c r="I15" s="733" t="s">
        <v>1156</v>
      </c>
      <c r="J15" s="734"/>
      <c r="K15" s="734"/>
      <c r="L15" s="743"/>
    </row>
    <row r="16" spans="2:12" ht="18" x14ac:dyDescent="0.2">
      <c r="E16" s="524"/>
      <c r="F16" s="528"/>
      <c r="G16" s="526"/>
      <c r="H16" s="59"/>
      <c r="I16" s="677" t="s">
        <v>1157</v>
      </c>
      <c r="J16" s="685">
        <v>0</v>
      </c>
      <c r="K16" s="686">
        <v>29900</v>
      </c>
      <c r="L16" s="681">
        <f>+J16*K16</f>
        <v>0</v>
      </c>
    </row>
    <row r="17" spans="1:12" ht="18" x14ac:dyDescent="0.2">
      <c r="E17" s="57"/>
      <c r="F17" s="528"/>
      <c r="G17" s="526"/>
      <c r="H17" s="59"/>
      <c r="I17" s="687"/>
      <c r="J17" s="688"/>
      <c r="K17" s="679"/>
      <c r="L17" s="680"/>
    </row>
    <row r="18" spans="1:12" ht="18" x14ac:dyDescent="0.25">
      <c r="E18" s="526"/>
      <c r="F18" s="528"/>
      <c r="G18" s="526"/>
      <c r="H18" s="59"/>
      <c r="I18" s="733" t="s">
        <v>1158</v>
      </c>
      <c r="J18" s="734"/>
      <c r="K18" s="689">
        <f>SUM(K19:K23)</f>
        <v>730000</v>
      </c>
      <c r="L18" s="689">
        <f>SUM(L19:L21)</f>
        <v>7300000</v>
      </c>
    </row>
    <row r="19" spans="1:12" ht="18" x14ac:dyDescent="0.25">
      <c r="A19" s="326"/>
      <c r="B19" s="326"/>
      <c r="C19" s="326"/>
      <c r="D19" s="326"/>
      <c r="E19" s="526"/>
      <c r="F19" s="527"/>
      <c r="G19" s="526"/>
      <c r="H19" s="59"/>
      <c r="I19" s="690" t="s">
        <v>1164</v>
      </c>
      <c r="J19" s="691">
        <v>10</v>
      </c>
      <c r="K19" s="692">
        <v>450000</v>
      </c>
      <c r="L19" s="693">
        <f>+J19*K19</f>
        <v>4500000</v>
      </c>
    </row>
    <row r="20" spans="1:12" ht="18" customHeight="1" thickBot="1" x14ac:dyDescent="0.3">
      <c r="A20" s="171"/>
      <c r="B20" s="748" t="str">
        <f>+C4</f>
        <v>INSTITUCION EDUCATIVA JUAN DE DIOS CARVAJAL</v>
      </c>
      <c r="C20" s="748"/>
      <c r="D20" s="748"/>
      <c r="E20" s="59"/>
      <c r="F20" s="527"/>
      <c r="G20" s="526"/>
      <c r="H20" s="59"/>
      <c r="I20" s="690" t="s">
        <v>1165</v>
      </c>
      <c r="J20" s="691">
        <v>10</v>
      </c>
      <c r="K20" s="692">
        <v>170000</v>
      </c>
      <c r="L20" s="693">
        <f>+J20*K20</f>
        <v>1700000</v>
      </c>
    </row>
    <row r="21" spans="1:12" ht="13.5" customHeight="1" x14ac:dyDescent="0.25">
      <c r="A21" s="171"/>
      <c r="B21" s="171"/>
      <c r="C21" s="171"/>
      <c r="D21" s="171"/>
      <c r="E21" s="172"/>
      <c r="F21" s="172"/>
      <c r="I21" s="690" t="s">
        <v>1208</v>
      </c>
      <c r="J21" s="691">
        <v>10</v>
      </c>
      <c r="K21" s="692">
        <v>110000</v>
      </c>
      <c r="L21" s="693">
        <f>+J21*K21</f>
        <v>1100000</v>
      </c>
    </row>
    <row r="22" spans="1:12" ht="15.75" customHeight="1" x14ac:dyDescent="0.25">
      <c r="A22" s="171"/>
      <c r="B22" s="171"/>
      <c r="C22" s="174" t="str">
        <f>+B11</f>
        <v>ACUERDO N° __ de Julio 11 de 2019</v>
      </c>
      <c r="D22" s="171"/>
      <c r="E22" s="171"/>
      <c r="F22" s="171"/>
      <c r="I22" s="721" t="s">
        <v>1177</v>
      </c>
      <c r="J22" s="722"/>
      <c r="K22" s="697"/>
      <c r="L22" s="689">
        <v>100000</v>
      </c>
    </row>
    <row r="23" spans="1:12" ht="13.5" customHeight="1" x14ac:dyDescent="0.25">
      <c r="A23" s="326"/>
      <c r="B23" s="326"/>
      <c r="C23" s="326"/>
      <c r="D23" s="326"/>
      <c r="E23" s="326"/>
      <c r="F23" s="326"/>
      <c r="I23" s="690"/>
      <c r="J23" s="691"/>
      <c r="K23" s="692"/>
      <c r="L23" s="693"/>
    </row>
    <row r="24" spans="1:12" ht="21" customHeight="1" x14ac:dyDescent="0.25">
      <c r="A24" s="326"/>
      <c r="B24" s="326"/>
      <c r="C24" s="325" t="s">
        <v>422</v>
      </c>
      <c r="D24" s="176">
        <f>+D28-D61</f>
        <v>0</v>
      </c>
      <c r="E24" s="176">
        <f>+E28-E61</f>
        <v>0</v>
      </c>
      <c r="F24" s="176">
        <f>+F28-F61</f>
        <v>0</v>
      </c>
      <c r="I24" s="733" t="s">
        <v>1159</v>
      </c>
      <c r="J24" s="734"/>
      <c r="K24" s="694">
        <f>SUM(K25:K26)</f>
        <v>11000</v>
      </c>
      <c r="L24" s="695">
        <f>SUM(L25:L26)</f>
        <v>132000</v>
      </c>
    </row>
    <row r="25" spans="1:12" ht="21.75" customHeight="1" x14ac:dyDescent="0.25">
      <c r="A25" s="326"/>
      <c r="B25" s="326"/>
      <c r="C25" s="326"/>
      <c r="D25" s="326"/>
      <c r="E25" s="326"/>
      <c r="F25" s="326"/>
      <c r="I25" s="696" t="s">
        <v>1160</v>
      </c>
      <c r="J25" s="691">
        <v>12</v>
      </c>
      <c r="K25" s="692">
        <v>1000</v>
      </c>
      <c r="L25" s="693">
        <f>+J25*K25</f>
        <v>12000</v>
      </c>
    </row>
    <row r="26" spans="1:12" ht="24.75" customHeight="1" x14ac:dyDescent="0.25">
      <c r="A26" s="749" t="s">
        <v>432</v>
      </c>
      <c r="B26" s="749"/>
      <c r="C26" s="324" t="s">
        <v>433</v>
      </c>
      <c r="D26" s="271" t="s">
        <v>423</v>
      </c>
      <c r="E26" s="271" t="s">
        <v>424</v>
      </c>
      <c r="F26" s="271" t="s">
        <v>425</v>
      </c>
      <c r="I26" s="696" t="s">
        <v>1161</v>
      </c>
      <c r="J26" s="691">
        <v>12</v>
      </c>
      <c r="K26" s="692">
        <v>10000</v>
      </c>
      <c r="L26" s="693">
        <f>+J26*K26</f>
        <v>120000</v>
      </c>
    </row>
    <row r="27" spans="1:12" ht="21" customHeight="1" x14ac:dyDescent="0.25">
      <c r="A27" s="749"/>
      <c r="B27" s="749"/>
      <c r="C27" s="324"/>
      <c r="D27" s="324">
        <v>0</v>
      </c>
      <c r="E27" s="324"/>
      <c r="F27" s="324"/>
      <c r="I27" s="735"/>
      <c r="J27" s="735"/>
      <c r="K27" s="735"/>
      <c r="L27" s="736"/>
    </row>
    <row r="28" spans="1:12" ht="17.25" customHeight="1" x14ac:dyDescent="0.25">
      <c r="A28" s="744" t="s">
        <v>434</v>
      </c>
      <c r="B28" s="744"/>
      <c r="C28" s="744"/>
      <c r="D28" s="227">
        <f>+D29+D47</f>
        <v>89021778</v>
      </c>
      <c r="E28" s="272">
        <f>+E29+E47</f>
        <v>7762000</v>
      </c>
      <c r="F28" s="272">
        <f>+F29+F47</f>
        <v>81259778</v>
      </c>
      <c r="I28" s="737" t="s">
        <v>1162</v>
      </c>
      <c r="J28" s="738"/>
      <c r="K28" s="739"/>
      <c r="L28" s="697">
        <f>+L11+L13+L18+L24+L16+L22</f>
        <v>89021778</v>
      </c>
    </row>
    <row r="29" spans="1:12" ht="13.5" customHeight="1" x14ac:dyDescent="0.25">
      <c r="A29" s="744" t="s">
        <v>436</v>
      </c>
      <c r="B29" s="744"/>
      <c r="C29" s="744"/>
      <c r="D29" s="227">
        <f>+D30+D36+D38+D40+D45</f>
        <v>88889778</v>
      </c>
      <c r="E29" s="272">
        <f>+E30+E36+E38+E40+E45</f>
        <v>7750000</v>
      </c>
      <c r="F29" s="272">
        <f>+F30+F36+F38+F40+F45</f>
        <v>81139778</v>
      </c>
      <c r="I29" s="698"/>
      <c r="J29" s="674"/>
      <c r="K29" s="699"/>
      <c r="L29" s="674"/>
    </row>
    <row r="30" spans="1:12" ht="13.5" customHeight="1" x14ac:dyDescent="0.25">
      <c r="A30" s="228" t="s">
        <v>437</v>
      </c>
      <c r="B30" s="747" t="s">
        <v>438</v>
      </c>
      <c r="C30" s="747"/>
      <c r="D30" s="272">
        <f>SUM(D31:D35)</f>
        <v>7750000</v>
      </c>
      <c r="E30" s="272">
        <f>SUM(E31:E35)</f>
        <v>7750000</v>
      </c>
      <c r="F30" s="272">
        <f>SUM(F31:F35)</f>
        <v>0</v>
      </c>
      <c r="I30" s="698"/>
      <c r="J30" s="674"/>
      <c r="K30" s="699"/>
      <c r="L30" s="674"/>
    </row>
    <row r="31" spans="1:12" ht="13.5" customHeight="1" x14ac:dyDescent="0.25">
      <c r="A31" s="229"/>
      <c r="B31" s="189" t="s">
        <v>439</v>
      </c>
      <c r="C31" s="240" t="s">
        <v>1213</v>
      </c>
      <c r="D31" s="230">
        <f>+E31</f>
        <v>7300000</v>
      </c>
      <c r="E31" s="273">
        <f>+L18</f>
        <v>7300000</v>
      </c>
      <c r="F31" s="274">
        <v>0</v>
      </c>
      <c r="I31" s="698"/>
      <c r="J31" s="674"/>
      <c r="K31" s="699"/>
      <c r="L31" s="674"/>
    </row>
    <row r="32" spans="1:12" ht="13.5" customHeight="1" x14ac:dyDescent="0.25">
      <c r="A32" s="229"/>
      <c r="B32" s="189" t="s">
        <v>441</v>
      </c>
      <c r="C32" s="190" t="s">
        <v>442</v>
      </c>
      <c r="D32" s="230">
        <f>+E32</f>
        <v>350000</v>
      </c>
      <c r="E32" s="273">
        <f>+L11</f>
        <v>350000</v>
      </c>
      <c r="F32" s="274">
        <v>0</v>
      </c>
      <c r="I32" s="698"/>
      <c r="J32" s="674"/>
      <c r="K32" s="699"/>
      <c r="L32" s="674"/>
    </row>
    <row r="33" spans="1:12" ht="13.5" customHeight="1" x14ac:dyDescent="0.25">
      <c r="A33" s="229"/>
      <c r="B33" s="189" t="s">
        <v>443</v>
      </c>
      <c r="C33" s="190" t="s">
        <v>444</v>
      </c>
      <c r="D33" s="230">
        <f t="shared" ref="D33:D35" si="0">+E33</f>
        <v>0</v>
      </c>
      <c r="E33" s="273">
        <v>0</v>
      </c>
      <c r="F33" s="274">
        <v>0</v>
      </c>
      <c r="I33" s="700" t="str">
        <f>+C7</f>
        <v>DORIAN ALEXANDER AGUDELO OROZCO</v>
      </c>
      <c r="J33" s="674"/>
      <c r="K33" s="699"/>
      <c r="L33" s="674"/>
    </row>
    <row r="34" spans="1:12" ht="13.5" customHeight="1" x14ac:dyDescent="0.25">
      <c r="A34" s="229"/>
      <c r="B34" s="189" t="s">
        <v>445</v>
      </c>
      <c r="C34" s="190" t="s">
        <v>446</v>
      </c>
      <c r="D34" s="230">
        <f t="shared" si="0"/>
        <v>0</v>
      </c>
      <c r="E34" s="273">
        <v>0</v>
      </c>
      <c r="F34" s="274">
        <v>0</v>
      </c>
      <c r="I34" s="698" t="s">
        <v>1163</v>
      </c>
      <c r="J34" s="674"/>
      <c r="K34" s="699"/>
      <c r="L34" s="674"/>
    </row>
    <row r="35" spans="1:12" ht="13.5" customHeight="1" x14ac:dyDescent="0.25">
      <c r="A35" s="229"/>
      <c r="B35" s="189" t="s">
        <v>1179</v>
      </c>
      <c r="C35" s="190" t="s">
        <v>1178</v>
      </c>
      <c r="D35" s="230">
        <f t="shared" si="0"/>
        <v>100000</v>
      </c>
      <c r="E35" s="273">
        <f>+L22</f>
        <v>100000</v>
      </c>
      <c r="F35" s="274"/>
      <c r="I35" s="698"/>
      <c r="J35" s="674"/>
      <c r="K35" s="699"/>
      <c r="L35" s="674"/>
    </row>
    <row r="36" spans="1:12" ht="13.5" customHeight="1" x14ac:dyDescent="0.2">
      <c r="A36" s="228" t="s">
        <v>447</v>
      </c>
      <c r="B36" s="747" t="s">
        <v>448</v>
      </c>
      <c r="C36" s="747"/>
      <c r="D36" s="227">
        <f>+D37</f>
        <v>81139778</v>
      </c>
      <c r="E36" s="272">
        <v>0</v>
      </c>
      <c r="F36" s="272">
        <f>+F37</f>
        <v>81139778</v>
      </c>
    </row>
    <row r="37" spans="1:12" ht="13.5" customHeight="1" x14ac:dyDescent="0.2">
      <c r="A37" s="229"/>
      <c r="B37" s="196" t="s">
        <v>449</v>
      </c>
      <c r="C37" s="196" t="s">
        <v>450</v>
      </c>
      <c r="D37" s="230">
        <f>+F37</f>
        <v>81139778</v>
      </c>
      <c r="E37" s="274">
        <v>0</v>
      </c>
      <c r="F37" s="273">
        <f>+L13</f>
        <v>81139778</v>
      </c>
    </row>
    <row r="38" spans="1:12" ht="13.5" customHeight="1" x14ac:dyDescent="0.2">
      <c r="A38" s="228" t="s">
        <v>452</v>
      </c>
      <c r="B38" s="747" t="s">
        <v>453</v>
      </c>
      <c r="C38" s="747"/>
      <c r="D38" s="227">
        <f>+D39</f>
        <v>0</v>
      </c>
      <c r="E38" s="272">
        <v>0</v>
      </c>
      <c r="F38" s="272">
        <v>0</v>
      </c>
    </row>
    <row r="39" spans="1:12" ht="13.5" customHeight="1" x14ac:dyDescent="0.2">
      <c r="A39" s="229"/>
      <c r="B39" s="190" t="s">
        <v>454</v>
      </c>
      <c r="C39" s="190" t="s">
        <v>455</v>
      </c>
      <c r="D39" s="230">
        <v>0</v>
      </c>
      <c r="E39" s="274">
        <v>0</v>
      </c>
      <c r="F39" s="274">
        <v>0</v>
      </c>
    </row>
    <row r="40" spans="1:12" ht="13.5" customHeight="1" x14ac:dyDescent="0.2">
      <c r="A40" s="228" t="s">
        <v>457</v>
      </c>
      <c r="B40" s="747" t="s">
        <v>458</v>
      </c>
      <c r="C40" s="747"/>
      <c r="D40" s="227">
        <f>SUM(D41:D44)</f>
        <v>0</v>
      </c>
      <c r="E40" s="272">
        <v>0</v>
      </c>
      <c r="F40" s="272">
        <v>0</v>
      </c>
    </row>
    <row r="41" spans="1:12" ht="13.5" customHeight="1" x14ac:dyDescent="0.2">
      <c r="A41" s="229"/>
      <c r="B41" s="196" t="s">
        <v>459</v>
      </c>
      <c r="C41" s="196" t="s">
        <v>460</v>
      </c>
      <c r="D41" s="230">
        <v>0</v>
      </c>
      <c r="E41" s="274">
        <v>0</v>
      </c>
      <c r="F41" s="274">
        <v>0</v>
      </c>
    </row>
    <row r="42" spans="1:12" ht="13.5" customHeight="1" x14ac:dyDescent="0.2">
      <c r="A42" s="229"/>
      <c r="B42" s="196" t="s">
        <v>462</v>
      </c>
      <c r="C42" s="196" t="s">
        <v>463</v>
      </c>
      <c r="D42" s="230">
        <v>0</v>
      </c>
      <c r="E42" s="274">
        <v>0</v>
      </c>
      <c r="F42" s="274">
        <v>0</v>
      </c>
    </row>
    <row r="43" spans="1:12" ht="13.5" customHeight="1" x14ac:dyDescent="0.2">
      <c r="A43" s="229"/>
      <c r="B43" s="196" t="s">
        <v>464</v>
      </c>
      <c r="C43" s="196" t="s">
        <v>465</v>
      </c>
      <c r="D43" s="230">
        <v>0</v>
      </c>
      <c r="E43" s="274">
        <v>0</v>
      </c>
      <c r="F43" s="274">
        <v>0</v>
      </c>
    </row>
    <row r="44" spans="1:12" ht="13.5" customHeight="1" x14ac:dyDescent="0.2">
      <c r="A44" s="229"/>
      <c r="B44" s="196" t="s">
        <v>466</v>
      </c>
      <c r="C44" s="196" t="s">
        <v>467</v>
      </c>
      <c r="D44" s="230">
        <v>0</v>
      </c>
      <c r="E44" s="274">
        <v>0</v>
      </c>
      <c r="F44" s="274">
        <v>0</v>
      </c>
    </row>
    <row r="45" spans="1:12" ht="13.5" customHeight="1" x14ac:dyDescent="0.2">
      <c r="A45" s="228" t="s">
        <v>468</v>
      </c>
      <c r="B45" s="747" t="s">
        <v>469</v>
      </c>
      <c r="C45" s="747"/>
      <c r="D45" s="227">
        <f>+D46</f>
        <v>0</v>
      </c>
      <c r="E45" s="272">
        <f>+E46</f>
        <v>0</v>
      </c>
      <c r="F45" s="272">
        <v>0</v>
      </c>
    </row>
    <row r="46" spans="1:12" ht="13.5" customHeight="1" x14ac:dyDescent="0.2">
      <c r="A46" s="229"/>
      <c r="B46" s="196" t="s">
        <v>470</v>
      </c>
      <c r="C46" s="196" t="s">
        <v>471</v>
      </c>
      <c r="D46" s="230">
        <f>+E46</f>
        <v>0</v>
      </c>
      <c r="E46" s="273">
        <v>0</v>
      </c>
      <c r="F46" s="274">
        <v>0</v>
      </c>
    </row>
    <row r="47" spans="1:12" ht="13.5" customHeight="1" x14ac:dyDescent="0.2">
      <c r="A47" s="744" t="s">
        <v>473</v>
      </c>
      <c r="B47" s="744" t="s">
        <v>177</v>
      </c>
      <c r="C47" s="744"/>
      <c r="D47" s="227">
        <f>+D48+D50+D56+D58</f>
        <v>132000</v>
      </c>
      <c r="E47" s="272">
        <f>+E48+E50+E56+E58</f>
        <v>12000</v>
      </c>
      <c r="F47" s="272">
        <f>+F48+F50+F56+F58</f>
        <v>120000</v>
      </c>
    </row>
    <row r="48" spans="1:12" ht="13.5" customHeight="1" x14ac:dyDescent="0.2">
      <c r="A48" s="231"/>
      <c r="B48" s="199" t="s">
        <v>474</v>
      </c>
      <c r="C48" s="199" t="s">
        <v>133</v>
      </c>
      <c r="D48" s="227">
        <f>D49</f>
        <v>0</v>
      </c>
      <c r="E48" s="272">
        <f>E49</f>
        <v>0</v>
      </c>
      <c r="F48" s="272">
        <v>0</v>
      </c>
    </row>
    <row r="49" spans="1:8" ht="13.5" customHeight="1" x14ac:dyDescent="0.2">
      <c r="A49" s="229"/>
      <c r="B49" s="196" t="s">
        <v>475</v>
      </c>
      <c r="C49" s="196" t="s">
        <v>134</v>
      </c>
      <c r="D49" s="230">
        <f>+E49</f>
        <v>0</v>
      </c>
      <c r="E49" s="273">
        <v>0</v>
      </c>
      <c r="F49" s="274">
        <v>0</v>
      </c>
    </row>
    <row r="50" spans="1:8" ht="13.5" customHeight="1" x14ac:dyDescent="0.2">
      <c r="A50" s="231"/>
      <c r="B50" s="199" t="s">
        <v>477</v>
      </c>
      <c r="C50" s="199" t="s">
        <v>478</v>
      </c>
      <c r="D50" s="227">
        <f>SUM(D51:D55)</f>
        <v>0</v>
      </c>
      <c r="E50" s="272">
        <v>0</v>
      </c>
      <c r="F50" s="272">
        <v>0</v>
      </c>
    </row>
    <row r="51" spans="1:8" ht="13.5" customHeight="1" x14ac:dyDescent="0.2">
      <c r="A51" s="229"/>
      <c r="B51" s="196" t="s">
        <v>479</v>
      </c>
      <c r="C51" s="196" t="s">
        <v>480</v>
      </c>
      <c r="D51" s="230">
        <v>0</v>
      </c>
      <c r="E51" s="274">
        <v>0</v>
      </c>
      <c r="F51" s="274">
        <v>0</v>
      </c>
    </row>
    <row r="52" spans="1:8" ht="13.5" customHeight="1" x14ac:dyDescent="0.2">
      <c r="A52" s="229"/>
      <c r="B52" s="196" t="s">
        <v>481</v>
      </c>
      <c r="C52" s="196" t="s">
        <v>482</v>
      </c>
      <c r="D52" s="230">
        <v>0</v>
      </c>
      <c r="E52" s="274">
        <v>0</v>
      </c>
      <c r="F52" s="274">
        <v>0</v>
      </c>
    </row>
    <row r="53" spans="1:8" ht="13.5" customHeight="1" x14ac:dyDescent="0.2">
      <c r="A53" s="229"/>
      <c r="B53" s="196" t="s">
        <v>483</v>
      </c>
      <c r="C53" s="196" t="s">
        <v>484</v>
      </c>
      <c r="D53" s="230">
        <v>0</v>
      </c>
      <c r="E53" s="274">
        <v>0</v>
      </c>
      <c r="F53" s="274">
        <v>0</v>
      </c>
    </row>
    <row r="54" spans="1:8" ht="13.5" customHeight="1" x14ac:dyDescent="0.2">
      <c r="A54" s="229"/>
      <c r="B54" s="196" t="s">
        <v>485</v>
      </c>
      <c r="C54" s="196" t="s">
        <v>486</v>
      </c>
      <c r="D54" s="230">
        <v>0</v>
      </c>
      <c r="E54" s="274">
        <v>0</v>
      </c>
      <c r="F54" s="274">
        <v>0</v>
      </c>
    </row>
    <row r="55" spans="1:8" ht="13.5" customHeight="1" x14ac:dyDescent="0.2">
      <c r="A55" s="229"/>
      <c r="B55" s="196" t="s">
        <v>487</v>
      </c>
      <c r="C55" s="196" t="s">
        <v>488</v>
      </c>
      <c r="D55" s="230">
        <v>0</v>
      </c>
      <c r="E55" s="274">
        <v>0</v>
      </c>
      <c r="F55" s="274">
        <v>0</v>
      </c>
    </row>
    <row r="56" spans="1:8" ht="13.5" customHeight="1" x14ac:dyDescent="0.2">
      <c r="A56" s="231"/>
      <c r="B56" s="199" t="s">
        <v>489</v>
      </c>
      <c r="C56" s="199" t="s">
        <v>490</v>
      </c>
      <c r="D56" s="227">
        <f>+D57</f>
        <v>0</v>
      </c>
      <c r="E56" s="272">
        <v>0</v>
      </c>
      <c r="F56" s="272">
        <v>0</v>
      </c>
    </row>
    <row r="57" spans="1:8" ht="13.5" customHeight="1" x14ac:dyDescent="0.2">
      <c r="A57" s="229"/>
      <c r="B57" s="196" t="s">
        <v>491</v>
      </c>
      <c r="C57" s="196" t="s">
        <v>135</v>
      </c>
      <c r="D57" s="230">
        <v>0</v>
      </c>
      <c r="E57" s="274">
        <v>0</v>
      </c>
      <c r="F57" s="274">
        <v>0</v>
      </c>
    </row>
    <row r="58" spans="1:8" ht="13.5" customHeight="1" x14ac:dyDescent="0.2">
      <c r="A58" s="231"/>
      <c r="B58" s="199" t="s">
        <v>492</v>
      </c>
      <c r="C58" s="199" t="s">
        <v>136</v>
      </c>
      <c r="D58" s="227">
        <f>SUM(D59:D60)</f>
        <v>132000</v>
      </c>
      <c r="E58" s="272">
        <f>E59</f>
        <v>12000</v>
      </c>
      <c r="F58" s="272">
        <f>F60</f>
        <v>120000</v>
      </c>
    </row>
    <row r="59" spans="1:8" ht="13.5" customHeight="1" x14ac:dyDescent="0.2">
      <c r="A59" s="229"/>
      <c r="B59" s="196" t="s">
        <v>493</v>
      </c>
      <c r="C59" s="196" t="s">
        <v>494</v>
      </c>
      <c r="D59" s="230">
        <f>+E59</f>
        <v>12000</v>
      </c>
      <c r="E59" s="273">
        <f>+L25</f>
        <v>12000</v>
      </c>
      <c r="F59" s="274">
        <v>0</v>
      </c>
    </row>
    <row r="60" spans="1:8" ht="13.5" customHeight="1" x14ac:dyDescent="0.2">
      <c r="A60" s="229"/>
      <c r="B60" s="196" t="s">
        <v>495</v>
      </c>
      <c r="C60" s="196" t="s">
        <v>562</v>
      </c>
      <c r="D60" s="230">
        <f>+F60</f>
        <v>120000</v>
      </c>
      <c r="E60" s="274">
        <v>0</v>
      </c>
      <c r="F60" s="273">
        <f>+L26</f>
        <v>120000</v>
      </c>
    </row>
    <row r="61" spans="1:8" ht="13.5" customHeight="1" x14ac:dyDescent="0.2">
      <c r="A61" s="744" t="s">
        <v>496</v>
      </c>
      <c r="B61" s="744"/>
      <c r="C61" s="744"/>
      <c r="D61" s="227">
        <f>+D62+D113</f>
        <v>89021778</v>
      </c>
      <c r="E61" s="272">
        <f>+E62+E113</f>
        <v>7762000</v>
      </c>
      <c r="F61" s="272">
        <f>+F62+F113</f>
        <v>81259778</v>
      </c>
      <c r="H61" s="369"/>
    </row>
    <row r="62" spans="1:8" ht="13.5" customHeight="1" x14ac:dyDescent="0.2">
      <c r="A62" s="232">
        <v>2.1</v>
      </c>
      <c r="B62" s="744" t="s">
        <v>497</v>
      </c>
      <c r="C62" s="744"/>
      <c r="D62" s="227">
        <f>+D63+D71</f>
        <v>59222000</v>
      </c>
      <c r="E62" s="272">
        <f>+E63+E71</f>
        <v>7762000</v>
      </c>
      <c r="F62" s="272">
        <f>+F63+F71</f>
        <v>51460000</v>
      </c>
    </row>
    <row r="63" spans="1:8" ht="13.5" customHeight="1" x14ac:dyDescent="0.2">
      <c r="A63" s="203" t="s">
        <v>498</v>
      </c>
      <c r="B63" s="203" t="s">
        <v>137</v>
      </c>
      <c r="C63" s="203"/>
      <c r="D63" s="227">
        <f>+D64</f>
        <v>13560000</v>
      </c>
      <c r="E63" s="272">
        <f>+E64</f>
        <v>0</v>
      </c>
      <c r="F63" s="272">
        <f>+F64</f>
        <v>13560000</v>
      </c>
    </row>
    <row r="64" spans="1:8" ht="13.5" customHeight="1" x14ac:dyDescent="0.2">
      <c r="A64" s="203" t="s">
        <v>499</v>
      </c>
      <c r="B64" s="203" t="s">
        <v>500</v>
      </c>
      <c r="C64" s="203"/>
      <c r="D64" s="227">
        <f>SUM(D65:D70)</f>
        <v>13560000</v>
      </c>
      <c r="E64" s="272">
        <f>E65+E67+E69</f>
        <v>0</v>
      </c>
      <c r="F64" s="272">
        <f>F66+F68+F70</f>
        <v>13560000</v>
      </c>
    </row>
    <row r="65" spans="1:6" ht="13.5" customHeight="1" x14ac:dyDescent="0.2">
      <c r="A65" s="189"/>
      <c r="B65" s="209" t="s">
        <v>565</v>
      </c>
      <c r="C65" s="196" t="s">
        <v>138</v>
      </c>
      <c r="D65" s="230">
        <f>+E65+F65</f>
        <v>0</v>
      </c>
      <c r="E65" s="275">
        <v>0</v>
      </c>
      <c r="F65" s="274">
        <v>0</v>
      </c>
    </row>
    <row r="66" spans="1:6" ht="13.5" customHeight="1" x14ac:dyDescent="0.2">
      <c r="A66" s="189"/>
      <c r="B66" s="209" t="s">
        <v>566</v>
      </c>
      <c r="C66" s="196" t="s">
        <v>138</v>
      </c>
      <c r="D66" s="230">
        <f t="shared" ref="D66:D70" si="1">+E66+F66</f>
        <v>5000000</v>
      </c>
      <c r="E66" s="274">
        <v>0</v>
      </c>
      <c r="F66" s="275">
        <v>5000000</v>
      </c>
    </row>
    <row r="67" spans="1:6" ht="13.5" customHeight="1" x14ac:dyDescent="0.2">
      <c r="A67" s="189"/>
      <c r="B67" s="209" t="s">
        <v>565</v>
      </c>
      <c r="C67" s="196" t="s">
        <v>139</v>
      </c>
      <c r="D67" s="230">
        <f t="shared" si="1"/>
        <v>0</v>
      </c>
      <c r="E67" s="275">
        <v>0</v>
      </c>
      <c r="F67" s="274">
        <v>0</v>
      </c>
    </row>
    <row r="68" spans="1:6" ht="13.5" customHeight="1" x14ac:dyDescent="0.2">
      <c r="A68" s="189"/>
      <c r="B68" s="209" t="s">
        <v>566</v>
      </c>
      <c r="C68" s="196" t="s">
        <v>139</v>
      </c>
      <c r="D68" s="230">
        <f t="shared" si="1"/>
        <v>8560000</v>
      </c>
      <c r="E68" s="274">
        <v>0</v>
      </c>
      <c r="F68" s="275">
        <v>8560000</v>
      </c>
    </row>
    <row r="69" spans="1:6" ht="13.5" customHeight="1" x14ac:dyDescent="0.2">
      <c r="A69" s="189"/>
      <c r="B69" s="209" t="s">
        <v>565</v>
      </c>
      <c r="C69" s="196" t="s">
        <v>561</v>
      </c>
      <c r="D69" s="230">
        <f t="shared" si="1"/>
        <v>0</v>
      </c>
      <c r="E69" s="275">
        <v>0</v>
      </c>
      <c r="F69" s="274">
        <v>0</v>
      </c>
    </row>
    <row r="70" spans="1:6" ht="13.5" customHeight="1" x14ac:dyDescent="0.2">
      <c r="A70" s="189"/>
      <c r="B70" s="209" t="s">
        <v>566</v>
      </c>
      <c r="C70" s="196" t="s">
        <v>561</v>
      </c>
      <c r="D70" s="230">
        <f t="shared" si="1"/>
        <v>0</v>
      </c>
      <c r="E70" s="274">
        <v>0</v>
      </c>
      <c r="F70" s="275">
        <v>0</v>
      </c>
    </row>
    <row r="71" spans="1:6" ht="13.5" customHeight="1" x14ac:dyDescent="0.2">
      <c r="A71" s="203" t="s">
        <v>503</v>
      </c>
      <c r="B71" s="203" t="s">
        <v>140</v>
      </c>
      <c r="C71" s="203"/>
      <c r="D71" s="227">
        <f>+D72+D77+D110</f>
        <v>45662000</v>
      </c>
      <c r="E71" s="272">
        <f>+E72+E77+E110</f>
        <v>7762000</v>
      </c>
      <c r="F71" s="272">
        <f>+F72+F77+F110</f>
        <v>37900000</v>
      </c>
    </row>
    <row r="72" spans="1:6" ht="13.5" customHeight="1" x14ac:dyDescent="0.2">
      <c r="A72" s="233" t="s">
        <v>505</v>
      </c>
      <c r="B72" s="203" t="s">
        <v>506</v>
      </c>
      <c r="C72" s="203"/>
      <c r="D72" s="227">
        <f>SUM(D73:D76)</f>
        <v>35512000</v>
      </c>
      <c r="E72" s="272">
        <f>E73+E75</f>
        <v>5512000</v>
      </c>
      <c r="F72" s="272">
        <f>F74+F76</f>
        <v>30000000</v>
      </c>
    </row>
    <row r="73" spans="1:6" ht="13.5" customHeight="1" x14ac:dyDescent="0.2">
      <c r="A73" s="189"/>
      <c r="B73" s="209" t="s">
        <v>565</v>
      </c>
      <c r="C73" s="196" t="s">
        <v>507</v>
      </c>
      <c r="D73" s="230">
        <f t="shared" ref="D73:D76" si="2">+E73+F73</f>
        <v>0</v>
      </c>
      <c r="E73" s="275">
        <v>0</v>
      </c>
      <c r="F73" s="274">
        <v>0</v>
      </c>
    </row>
    <row r="74" spans="1:6" ht="13.5" customHeight="1" x14ac:dyDescent="0.2">
      <c r="A74" s="189"/>
      <c r="B74" s="209" t="s">
        <v>566</v>
      </c>
      <c r="C74" s="196" t="s">
        <v>507</v>
      </c>
      <c r="D74" s="230">
        <f t="shared" si="2"/>
        <v>6000000</v>
      </c>
      <c r="E74" s="274">
        <v>0</v>
      </c>
      <c r="F74" s="275">
        <v>6000000</v>
      </c>
    </row>
    <row r="75" spans="1:6" ht="13.5" customHeight="1" x14ac:dyDescent="0.2">
      <c r="A75" s="189"/>
      <c r="B75" s="209" t="s">
        <v>565</v>
      </c>
      <c r="C75" s="196" t="s">
        <v>88</v>
      </c>
      <c r="D75" s="230">
        <f t="shared" si="2"/>
        <v>5512000</v>
      </c>
      <c r="E75" s="275">
        <f>5729000-217000</f>
        <v>5512000</v>
      </c>
      <c r="F75" s="274">
        <v>0</v>
      </c>
    </row>
    <row r="76" spans="1:6" ht="13.5" customHeight="1" x14ac:dyDescent="0.2">
      <c r="A76" s="189"/>
      <c r="B76" s="209" t="s">
        <v>566</v>
      </c>
      <c r="C76" s="196" t="s">
        <v>88</v>
      </c>
      <c r="D76" s="230">
        <f t="shared" si="2"/>
        <v>24000000</v>
      </c>
      <c r="E76" s="274">
        <v>0</v>
      </c>
      <c r="F76" s="275">
        <v>24000000</v>
      </c>
    </row>
    <row r="77" spans="1:6" ht="13.5" customHeight="1" x14ac:dyDescent="0.2">
      <c r="A77" s="203" t="s">
        <v>509</v>
      </c>
      <c r="B77" s="203" t="s">
        <v>510</v>
      </c>
      <c r="C77" s="233"/>
      <c r="D77" s="227">
        <f>+D78+D83+D94+D97+D100+D103</f>
        <v>10150000</v>
      </c>
      <c r="E77" s="272">
        <f>+E78+E83+E94+E97+E100+E103</f>
        <v>2250000</v>
      </c>
      <c r="F77" s="272">
        <f>+F78+F83+F94+F97+F100+F103</f>
        <v>7900000</v>
      </c>
    </row>
    <row r="78" spans="1:6" ht="13.5" customHeight="1" x14ac:dyDescent="0.2">
      <c r="A78" s="203" t="s">
        <v>511</v>
      </c>
      <c r="B78" s="203" t="s">
        <v>512</v>
      </c>
      <c r="C78" s="233"/>
      <c r="D78" s="227">
        <f>SUM(D79:D82)</f>
        <v>0</v>
      </c>
      <c r="E78" s="272">
        <f>E79+E81</f>
        <v>0</v>
      </c>
      <c r="F78" s="272">
        <f>F80+F82</f>
        <v>0</v>
      </c>
    </row>
    <row r="79" spans="1:6" ht="13.5" customHeight="1" x14ac:dyDescent="0.2">
      <c r="A79" s="208"/>
      <c r="B79" s="209" t="s">
        <v>565</v>
      </c>
      <c r="C79" s="206" t="s">
        <v>513</v>
      </c>
      <c r="D79" s="230">
        <f t="shared" ref="D79:D82" si="3">+E79+F79</f>
        <v>0</v>
      </c>
      <c r="E79" s="275">
        <v>0</v>
      </c>
      <c r="F79" s="274">
        <v>0</v>
      </c>
    </row>
    <row r="80" spans="1:6" ht="13.5" customHeight="1" x14ac:dyDescent="0.2">
      <c r="A80" s="208"/>
      <c r="B80" s="209" t="s">
        <v>566</v>
      </c>
      <c r="C80" s="206" t="s">
        <v>513</v>
      </c>
      <c r="D80" s="230">
        <f t="shared" si="3"/>
        <v>0</v>
      </c>
      <c r="E80" s="274">
        <v>0</v>
      </c>
      <c r="F80" s="275">
        <v>0</v>
      </c>
    </row>
    <row r="81" spans="1:6" ht="13.5" customHeight="1" x14ac:dyDescent="0.2">
      <c r="A81" s="208"/>
      <c r="B81" s="209" t="s">
        <v>565</v>
      </c>
      <c r="C81" s="206" t="s">
        <v>515</v>
      </c>
      <c r="D81" s="230">
        <f t="shared" si="3"/>
        <v>0</v>
      </c>
      <c r="E81" s="275">
        <v>0</v>
      </c>
      <c r="F81" s="274">
        <v>0</v>
      </c>
    </row>
    <row r="82" spans="1:6" ht="13.5" customHeight="1" x14ac:dyDescent="0.2">
      <c r="A82" s="208"/>
      <c r="B82" s="209" t="s">
        <v>566</v>
      </c>
      <c r="C82" s="206" t="s">
        <v>515</v>
      </c>
      <c r="D82" s="230">
        <f t="shared" si="3"/>
        <v>0</v>
      </c>
      <c r="E82" s="274">
        <v>0</v>
      </c>
      <c r="F82" s="275">
        <v>0</v>
      </c>
    </row>
    <row r="83" spans="1:6" ht="13.5" customHeight="1" x14ac:dyDescent="0.2">
      <c r="A83" s="233" t="s">
        <v>516</v>
      </c>
      <c r="B83" s="203" t="s">
        <v>331</v>
      </c>
      <c r="C83" s="233"/>
      <c r="D83" s="227">
        <f>SUM(D84:D93)</f>
        <v>2500000</v>
      </c>
      <c r="E83" s="272">
        <f>SUM(E84:E93)</f>
        <v>2000000</v>
      </c>
      <c r="F83" s="272">
        <f>F85+F87+F89+F91+F93</f>
        <v>500000</v>
      </c>
    </row>
    <row r="84" spans="1:6" ht="13.5" customHeight="1" x14ac:dyDescent="0.2">
      <c r="A84" s="208"/>
      <c r="B84" s="209" t="s">
        <v>565</v>
      </c>
      <c r="C84" s="206" t="s">
        <v>517</v>
      </c>
      <c r="D84" s="230">
        <f t="shared" ref="D84:D93" si="4">+E84+F84</f>
        <v>0</v>
      </c>
      <c r="E84" s="275">
        <v>0</v>
      </c>
      <c r="F84" s="274">
        <v>0</v>
      </c>
    </row>
    <row r="85" spans="1:6" ht="13.5" customHeight="1" x14ac:dyDescent="0.2">
      <c r="A85" s="208"/>
      <c r="B85" s="209" t="s">
        <v>566</v>
      </c>
      <c r="C85" s="206" t="s">
        <v>517</v>
      </c>
      <c r="D85" s="230">
        <f t="shared" si="4"/>
        <v>0</v>
      </c>
      <c r="E85" s="274">
        <v>0</v>
      </c>
      <c r="F85" s="275">
        <v>0</v>
      </c>
    </row>
    <row r="86" spans="1:6" ht="13.5" customHeight="1" x14ac:dyDescent="0.2">
      <c r="A86" s="208"/>
      <c r="B86" s="209" t="s">
        <v>565</v>
      </c>
      <c r="C86" s="206" t="s">
        <v>519</v>
      </c>
      <c r="D86" s="230">
        <f t="shared" si="4"/>
        <v>0</v>
      </c>
      <c r="E86" s="275">
        <v>0</v>
      </c>
      <c r="F86" s="274">
        <v>0</v>
      </c>
    </row>
    <row r="87" spans="1:6" ht="13.5" customHeight="1" x14ac:dyDescent="0.2">
      <c r="A87" s="208"/>
      <c r="B87" s="209" t="s">
        <v>566</v>
      </c>
      <c r="C87" s="206" t="s">
        <v>519</v>
      </c>
      <c r="D87" s="230">
        <f t="shared" si="4"/>
        <v>0</v>
      </c>
      <c r="E87" s="274">
        <v>0</v>
      </c>
      <c r="F87" s="275">
        <v>0</v>
      </c>
    </row>
    <row r="88" spans="1:6" ht="13.5" customHeight="1" x14ac:dyDescent="0.2">
      <c r="A88" s="208"/>
      <c r="B88" s="209" t="s">
        <v>565</v>
      </c>
      <c r="C88" s="206" t="s">
        <v>521</v>
      </c>
      <c r="D88" s="230">
        <f t="shared" si="4"/>
        <v>2000000</v>
      </c>
      <c r="E88" s="275">
        <f>2500000-F89</f>
        <v>2000000</v>
      </c>
      <c r="F88" s="274">
        <v>0</v>
      </c>
    </row>
    <row r="89" spans="1:6" ht="13.5" customHeight="1" x14ac:dyDescent="0.2">
      <c r="A89" s="208"/>
      <c r="B89" s="209" t="s">
        <v>566</v>
      </c>
      <c r="C89" s="206" t="s">
        <v>521</v>
      </c>
      <c r="D89" s="230">
        <f t="shared" si="4"/>
        <v>500000</v>
      </c>
      <c r="E89" s="274">
        <v>0</v>
      </c>
      <c r="F89" s="275">
        <v>500000</v>
      </c>
    </row>
    <row r="90" spans="1:6" ht="13.5" customHeight="1" x14ac:dyDescent="0.2">
      <c r="A90" s="208"/>
      <c r="B90" s="209" t="s">
        <v>565</v>
      </c>
      <c r="C90" s="206" t="s">
        <v>523</v>
      </c>
      <c r="D90" s="230">
        <f t="shared" si="4"/>
        <v>0</v>
      </c>
      <c r="E90" s="275">
        <v>0</v>
      </c>
      <c r="F90" s="274">
        <v>0</v>
      </c>
    </row>
    <row r="91" spans="1:6" ht="13.5" customHeight="1" x14ac:dyDescent="0.2">
      <c r="A91" s="208"/>
      <c r="B91" s="209" t="s">
        <v>566</v>
      </c>
      <c r="C91" s="206" t="s">
        <v>523</v>
      </c>
      <c r="D91" s="230">
        <f t="shared" si="4"/>
        <v>0</v>
      </c>
      <c r="E91" s="274">
        <v>0</v>
      </c>
      <c r="F91" s="275">
        <v>0</v>
      </c>
    </row>
    <row r="92" spans="1:6" ht="13.5" customHeight="1" x14ac:dyDescent="0.2">
      <c r="A92" s="208"/>
      <c r="B92" s="209" t="s">
        <v>565</v>
      </c>
      <c r="C92" s="206" t="s">
        <v>525</v>
      </c>
      <c r="D92" s="230">
        <f t="shared" si="4"/>
        <v>0</v>
      </c>
      <c r="E92" s="275">
        <v>0</v>
      </c>
      <c r="F92" s="274">
        <v>0</v>
      </c>
    </row>
    <row r="93" spans="1:6" ht="13.5" customHeight="1" x14ac:dyDescent="0.2">
      <c r="A93" s="208"/>
      <c r="B93" s="209" t="s">
        <v>566</v>
      </c>
      <c r="C93" s="206" t="s">
        <v>525</v>
      </c>
      <c r="D93" s="230">
        <f t="shared" si="4"/>
        <v>0</v>
      </c>
      <c r="E93" s="274">
        <v>0</v>
      </c>
      <c r="F93" s="275">
        <v>0</v>
      </c>
    </row>
    <row r="94" spans="1:6" ht="13.5" customHeight="1" x14ac:dyDescent="0.2">
      <c r="A94" s="233" t="s">
        <v>526</v>
      </c>
      <c r="B94" s="203" t="s">
        <v>527</v>
      </c>
      <c r="C94" s="233"/>
      <c r="D94" s="227">
        <f>SUM(D95:D96)</f>
        <v>0</v>
      </c>
      <c r="E94" s="272">
        <f>E95</f>
        <v>0</v>
      </c>
      <c r="F94" s="272">
        <f>F96</f>
        <v>0</v>
      </c>
    </row>
    <row r="95" spans="1:6" ht="13.5" customHeight="1" x14ac:dyDescent="0.2">
      <c r="A95" s="208"/>
      <c r="B95" s="209" t="s">
        <v>565</v>
      </c>
      <c r="C95" s="206" t="s">
        <v>143</v>
      </c>
      <c r="D95" s="230">
        <f t="shared" ref="D95:D96" si="5">+E95+F95</f>
        <v>0</v>
      </c>
      <c r="E95" s="275">
        <v>0</v>
      </c>
      <c r="F95" s="274">
        <v>0</v>
      </c>
    </row>
    <row r="96" spans="1:6" ht="13.5" customHeight="1" x14ac:dyDescent="0.2">
      <c r="A96" s="208"/>
      <c r="B96" s="209" t="s">
        <v>566</v>
      </c>
      <c r="C96" s="206" t="s">
        <v>143</v>
      </c>
      <c r="D96" s="230">
        <f t="shared" si="5"/>
        <v>0</v>
      </c>
      <c r="E96" s="274">
        <v>0</v>
      </c>
      <c r="F96" s="275">
        <v>0</v>
      </c>
    </row>
    <row r="97" spans="1:6" ht="13.5" customHeight="1" x14ac:dyDescent="0.2">
      <c r="A97" s="233" t="s">
        <v>529</v>
      </c>
      <c r="B97" s="203" t="s">
        <v>530</v>
      </c>
      <c r="C97" s="233"/>
      <c r="D97" s="227">
        <f>SUM(D98:D99)</f>
        <v>7000000</v>
      </c>
      <c r="E97" s="272">
        <f>E98</f>
        <v>0</v>
      </c>
      <c r="F97" s="272">
        <f>F99</f>
        <v>7000000</v>
      </c>
    </row>
    <row r="98" spans="1:6" ht="13.5" customHeight="1" x14ac:dyDescent="0.2">
      <c r="A98" s="208"/>
      <c r="B98" s="209" t="s">
        <v>565</v>
      </c>
      <c r="C98" s="206" t="s">
        <v>168</v>
      </c>
      <c r="D98" s="230">
        <f t="shared" ref="D98:D99" si="6">+E98+F98</f>
        <v>0</v>
      </c>
      <c r="E98" s="275">
        <v>0</v>
      </c>
      <c r="F98" s="274">
        <v>0</v>
      </c>
    </row>
    <row r="99" spans="1:6" ht="13.5" customHeight="1" x14ac:dyDescent="0.2">
      <c r="A99" s="208"/>
      <c r="B99" s="209" t="s">
        <v>566</v>
      </c>
      <c r="C99" s="206" t="s">
        <v>168</v>
      </c>
      <c r="D99" s="230">
        <f t="shared" si="6"/>
        <v>7000000</v>
      </c>
      <c r="E99" s="274">
        <v>0</v>
      </c>
      <c r="F99" s="275">
        <v>7000000</v>
      </c>
    </row>
    <row r="100" spans="1:6" ht="13.5" customHeight="1" x14ac:dyDescent="0.2">
      <c r="A100" s="233" t="s">
        <v>531</v>
      </c>
      <c r="B100" s="203" t="s">
        <v>532</v>
      </c>
      <c r="C100" s="233"/>
      <c r="D100" s="227">
        <f>SUM(D101:D102)</f>
        <v>0</v>
      </c>
      <c r="E100" s="272">
        <f>E101</f>
        <v>0</v>
      </c>
      <c r="F100" s="272">
        <f>F102</f>
        <v>0</v>
      </c>
    </row>
    <row r="101" spans="1:6" ht="13.5" customHeight="1" x14ac:dyDescent="0.2">
      <c r="A101" s="208"/>
      <c r="B101" s="209" t="s">
        <v>565</v>
      </c>
      <c r="C101" s="206" t="s">
        <v>533</v>
      </c>
      <c r="D101" s="230">
        <f t="shared" ref="D101:D102" si="7">+E101+F101</f>
        <v>0</v>
      </c>
      <c r="E101" s="275">
        <v>0</v>
      </c>
      <c r="F101" s="274">
        <v>0</v>
      </c>
    </row>
    <row r="102" spans="1:6" ht="13.5" customHeight="1" x14ac:dyDescent="0.2">
      <c r="A102" s="208"/>
      <c r="B102" s="209" t="s">
        <v>566</v>
      </c>
      <c r="C102" s="206" t="s">
        <v>533</v>
      </c>
      <c r="D102" s="230">
        <f t="shared" si="7"/>
        <v>0</v>
      </c>
      <c r="E102" s="274">
        <v>0</v>
      </c>
      <c r="F102" s="275">
        <v>0</v>
      </c>
    </row>
    <row r="103" spans="1:6" ht="13.5" customHeight="1" x14ac:dyDescent="0.2">
      <c r="A103" s="233" t="s">
        <v>535</v>
      </c>
      <c r="B103" s="203" t="s">
        <v>536</v>
      </c>
      <c r="C103" s="233"/>
      <c r="D103" s="227">
        <f>SUM(D104:D109)</f>
        <v>650000</v>
      </c>
      <c r="E103" s="272">
        <f>SUM(E104:E109)</f>
        <v>250000</v>
      </c>
      <c r="F103" s="272">
        <f>F105+F107+F109</f>
        <v>400000</v>
      </c>
    </row>
    <row r="104" spans="1:6" ht="13.5" customHeight="1" x14ac:dyDescent="0.2">
      <c r="A104" s="208"/>
      <c r="B104" s="209" t="s">
        <v>565</v>
      </c>
      <c r="C104" s="206" t="s">
        <v>537</v>
      </c>
      <c r="D104" s="230">
        <f t="shared" ref="D104:D109" si="8">+E104+F104</f>
        <v>250000</v>
      </c>
      <c r="E104" s="275">
        <v>250000</v>
      </c>
      <c r="F104" s="274">
        <v>0</v>
      </c>
    </row>
    <row r="105" spans="1:6" ht="13.5" customHeight="1" x14ac:dyDescent="0.2">
      <c r="A105" s="208"/>
      <c r="B105" s="209" t="s">
        <v>566</v>
      </c>
      <c r="C105" s="206" t="s">
        <v>537</v>
      </c>
      <c r="D105" s="230">
        <f t="shared" si="8"/>
        <v>400000</v>
      </c>
      <c r="E105" s="274">
        <v>0</v>
      </c>
      <c r="F105" s="275">
        <v>400000</v>
      </c>
    </row>
    <row r="106" spans="1:6" ht="13.5" customHeight="1" x14ac:dyDescent="0.2">
      <c r="A106" s="208"/>
      <c r="B106" s="209" t="s">
        <v>565</v>
      </c>
      <c r="C106" s="206" t="s">
        <v>538</v>
      </c>
      <c r="D106" s="230">
        <f t="shared" si="8"/>
        <v>0</v>
      </c>
      <c r="E106" s="275">
        <v>0</v>
      </c>
      <c r="F106" s="274">
        <v>0</v>
      </c>
    </row>
    <row r="107" spans="1:6" ht="13.5" customHeight="1" x14ac:dyDescent="0.2">
      <c r="A107" s="208"/>
      <c r="B107" s="209" t="s">
        <v>566</v>
      </c>
      <c r="C107" s="206" t="s">
        <v>538</v>
      </c>
      <c r="D107" s="230">
        <f t="shared" si="8"/>
        <v>0</v>
      </c>
      <c r="E107" s="274">
        <v>0</v>
      </c>
      <c r="F107" s="275">
        <v>0</v>
      </c>
    </row>
    <row r="108" spans="1:6" ht="13.5" customHeight="1" x14ac:dyDescent="0.2">
      <c r="A108" s="208"/>
      <c r="B108" s="209" t="s">
        <v>565</v>
      </c>
      <c r="C108" s="206" t="s">
        <v>539</v>
      </c>
      <c r="D108" s="230">
        <f t="shared" si="8"/>
        <v>0</v>
      </c>
      <c r="E108" s="275">
        <v>0</v>
      </c>
      <c r="F108" s="274">
        <v>0</v>
      </c>
    </row>
    <row r="109" spans="1:6" ht="13.5" customHeight="1" x14ac:dyDescent="0.2">
      <c r="A109" s="208"/>
      <c r="B109" s="209" t="s">
        <v>566</v>
      </c>
      <c r="C109" s="206" t="s">
        <v>539</v>
      </c>
      <c r="D109" s="230">
        <f t="shared" si="8"/>
        <v>0</v>
      </c>
      <c r="E109" s="274">
        <v>0</v>
      </c>
      <c r="F109" s="275">
        <v>0</v>
      </c>
    </row>
    <row r="110" spans="1:6" ht="13.5" customHeight="1" x14ac:dyDescent="0.2">
      <c r="A110" s="325" t="s">
        <v>540</v>
      </c>
      <c r="B110" s="203" t="s">
        <v>541</v>
      </c>
      <c r="C110" s="233"/>
      <c r="D110" s="227">
        <f>SUM(D111:D112)</f>
        <v>0</v>
      </c>
      <c r="E110" s="272">
        <f>E111</f>
        <v>0</v>
      </c>
      <c r="F110" s="272">
        <f>F112</f>
        <v>0</v>
      </c>
    </row>
    <row r="111" spans="1:6" ht="13.5" customHeight="1" x14ac:dyDescent="0.2">
      <c r="A111" s="208"/>
      <c r="B111" s="209" t="s">
        <v>565</v>
      </c>
      <c r="C111" s="206" t="s">
        <v>542</v>
      </c>
      <c r="D111" s="230">
        <f>+E111</f>
        <v>0</v>
      </c>
      <c r="E111" s="276">
        <v>0</v>
      </c>
      <c r="F111" s="274">
        <v>0</v>
      </c>
    </row>
    <row r="112" spans="1:6" ht="13.5" customHeight="1" x14ac:dyDescent="0.2">
      <c r="A112" s="208"/>
      <c r="B112" s="209" t="s">
        <v>566</v>
      </c>
      <c r="C112" s="206" t="s">
        <v>542</v>
      </c>
      <c r="D112" s="230">
        <f>+F112</f>
        <v>0</v>
      </c>
      <c r="E112" s="274">
        <v>0</v>
      </c>
      <c r="F112" s="276">
        <v>0</v>
      </c>
    </row>
    <row r="113" spans="1:6" ht="13.5" customHeight="1" x14ac:dyDescent="0.2">
      <c r="A113" s="325">
        <v>2.2000000000000002</v>
      </c>
      <c r="B113" s="745" t="s">
        <v>543</v>
      </c>
      <c r="C113" s="745"/>
      <c r="D113" s="227">
        <f>+D114+D127</f>
        <v>29799778</v>
      </c>
      <c r="E113" s="272">
        <f>+E114+E127</f>
        <v>0</v>
      </c>
      <c r="F113" s="272">
        <f>+F114+F127</f>
        <v>29799778</v>
      </c>
    </row>
    <row r="114" spans="1:6" ht="13.5" customHeight="1" x14ac:dyDescent="0.2">
      <c r="A114" s="325" t="s">
        <v>544</v>
      </c>
      <c r="B114" s="203" t="s">
        <v>545</v>
      </c>
      <c r="C114" s="203"/>
      <c r="D114" s="227">
        <f>SUM(D115:D126)</f>
        <v>1440000</v>
      </c>
      <c r="E114" s="272">
        <f>E115+E117+E119+E121+E123+E125</f>
        <v>0</v>
      </c>
      <c r="F114" s="272">
        <f>F116+F118+F120+F122+F124+F126</f>
        <v>1440000</v>
      </c>
    </row>
    <row r="115" spans="1:6" ht="13.5" customHeight="1" x14ac:dyDescent="0.2">
      <c r="A115" s="209"/>
      <c r="B115" s="209" t="s">
        <v>565</v>
      </c>
      <c r="C115" s="210" t="s">
        <v>546</v>
      </c>
      <c r="D115" s="230">
        <f t="shared" ref="D115:D126" si="9">+E115+F115</f>
        <v>0</v>
      </c>
      <c r="E115" s="275">
        <v>0</v>
      </c>
      <c r="F115" s="274">
        <v>0</v>
      </c>
    </row>
    <row r="116" spans="1:6" ht="13.5" customHeight="1" x14ac:dyDescent="0.2">
      <c r="A116" s="209"/>
      <c r="B116" s="209" t="s">
        <v>566</v>
      </c>
      <c r="C116" s="210" t="s">
        <v>546</v>
      </c>
      <c r="D116" s="230">
        <f t="shared" si="9"/>
        <v>1440000</v>
      </c>
      <c r="E116" s="274">
        <v>0</v>
      </c>
      <c r="F116" s="275">
        <v>1440000</v>
      </c>
    </row>
    <row r="117" spans="1:6" ht="13.5" customHeight="1" x14ac:dyDescent="0.2">
      <c r="A117" s="209"/>
      <c r="B117" s="209" t="s">
        <v>565</v>
      </c>
      <c r="C117" s="196" t="s">
        <v>147</v>
      </c>
      <c r="D117" s="230">
        <f t="shared" si="9"/>
        <v>0</v>
      </c>
      <c r="E117" s="275">
        <v>0</v>
      </c>
      <c r="F117" s="274">
        <v>0</v>
      </c>
    </row>
    <row r="118" spans="1:6" ht="13.5" customHeight="1" x14ac:dyDescent="0.2">
      <c r="A118" s="209"/>
      <c r="B118" s="209" t="s">
        <v>566</v>
      </c>
      <c r="C118" s="196" t="s">
        <v>147</v>
      </c>
      <c r="D118" s="230">
        <f t="shared" si="9"/>
        <v>0</v>
      </c>
      <c r="E118" s="274">
        <v>0</v>
      </c>
      <c r="F118" s="275">
        <v>0</v>
      </c>
    </row>
    <row r="119" spans="1:6" ht="13.5" customHeight="1" x14ac:dyDescent="0.2">
      <c r="A119" s="209"/>
      <c r="B119" s="209" t="s">
        <v>565</v>
      </c>
      <c r="C119" s="196" t="s">
        <v>558</v>
      </c>
      <c r="D119" s="230">
        <f t="shared" si="9"/>
        <v>0</v>
      </c>
      <c r="E119" s="275">
        <v>0</v>
      </c>
      <c r="F119" s="274">
        <v>0</v>
      </c>
    </row>
    <row r="120" spans="1:6" ht="13.5" customHeight="1" x14ac:dyDescent="0.2">
      <c r="A120" s="209"/>
      <c r="B120" s="209" t="s">
        <v>566</v>
      </c>
      <c r="C120" s="196" t="s">
        <v>558</v>
      </c>
      <c r="D120" s="230">
        <f t="shared" si="9"/>
        <v>0</v>
      </c>
      <c r="E120" s="274">
        <v>0</v>
      </c>
      <c r="F120" s="275">
        <v>0</v>
      </c>
    </row>
    <row r="121" spans="1:6" ht="13.5" customHeight="1" x14ac:dyDescent="0.2">
      <c r="A121" s="209"/>
      <c r="B121" s="209" t="s">
        <v>565</v>
      </c>
      <c r="C121" s="190" t="s">
        <v>549</v>
      </c>
      <c r="D121" s="230">
        <f t="shared" si="9"/>
        <v>0</v>
      </c>
      <c r="E121" s="275">
        <v>0</v>
      </c>
      <c r="F121" s="274">
        <v>0</v>
      </c>
    </row>
    <row r="122" spans="1:6" ht="13.5" customHeight="1" x14ac:dyDescent="0.2">
      <c r="A122" s="209"/>
      <c r="B122" s="209" t="s">
        <v>566</v>
      </c>
      <c r="C122" s="190" t="s">
        <v>549</v>
      </c>
      <c r="D122" s="230">
        <f t="shared" si="9"/>
        <v>0</v>
      </c>
      <c r="E122" s="274">
        <v>0</v>
      </c>
      <c r="F122" s="275">
        <v>0</v>
      </c>
    </row>
    <row r="123" spans="1:6" ht="13.5" customHeight="1" x14ac:dyDescent="0.2">
      <c r="A123" s="209"/>
      <c r="B123" s="209" t="s">
        <v>565</v>
      </c>
      <c r="C123" s="196" t="s">
        <v>560</v>
      </c>
      <c r="D123" s="230">
        <f t="shared" si="9"/>
        <v>0</v>
      </c>
      <c r="E123" s="275">
        <v>0</v>
      </c>
      <c r="F123" s="274">
        <v>0</v>
      </c>
    </row>
    <row r="124" spans="1:6" ht="13.5" customHeight="1" x14ac:dyDescent="0.2">
      <c r="A124" s="209"/>
      <c r="B124" s="209" t="s">
        <v>566</v>
      </c>
      <c r="C124" s="196" t="s">
        <v>560</v>
      </c>
      <c r="D124" s="230">
        <f t="shared" si="9"/>
        <v>0</v>
      </c>
      <c r="E124" s="274">
        <v>0</v>
      </c>
      <c r="F124" s="275">
        <v>0</v>
      </c>
    </row>
    <row r="125" spans="1:6" ht="13.5" customHeight="1" x14ac:dyDescent="0.2">
      <c r="A125" s="209"/>
      <c r="B125" s="209" t="s">
        <v>565</v>
      </c>
      <c r="C125" s="210" t="s">
        <v>552</v>
      </c>
      <c r="D125" s="230">
        <f t="shared" si="9"/>
        <v>0</v>
      </c>
      <c r="E125" s="275">
        <v>0</v>
      </c>
      <c r="F125" s="274">
        <v>0</v>
      </c>
    </row>
    <row r="126" spans="1:6" ht="13.5" customHeight="1" x14ac:dyDescent="0.2">
      <c r="A126" s="209"/>
      <c r="B126" s="209" t="s">
        <v>566</v>
      </c>
      <c r="C126" s="210" t="s">
        <v>552</v>
      </c>
      <c r="D126" s="230">
        <f t="shared" si="9"/>
        <v>0</v>
      </c>
      <c r="E126" s="274">
        <v>0</v>
      </c>
      <c r="F126" s="275">
        <v>0</v>
      </c>
    </row>
    <row r="127" spans="1:6" ht="13.5" customHeight="1" x14ac:dyDescent="0.2">
      <c r="A127" s="325" t="s">
        <v>553</v>
      </c>
      <c r="B127" s="203" t="s">
        <v>554</v>
      </c>
      <c r="C127" s="203"/>
      <c r="D127" s="227">
        <f>SUM(D128:D133)</f>
        <v>28359778</v>
      </c>
      <c r="E127" s="272">
        <f>E128+E130+E132</f>
        <v>0</v>
      </c>
      <c r="F127" s="272">
        <f>F129+F131+F133</f>
        <v>28359778</v>
      </c>
    </row>
    <row r="128" spans="1:6" ht="13.5" customHeight="1" x14ac:dyDescent="0.2">
      <c r="A128" s="189"/>
      <c r="B128" s="209" t="s">
        <v>565</v>
      </c>
      <c r="C128" s="196" t="s">
        <v>559</v>
      </c>
      <c r="D128" s="230">
        <f t="shared" ref="D128:D133" si="10">+E128+F128</f>
        <v>0</v>
      </c>
      <c r="E128" s="275">
        <v>0</v>
      </c>
      <c r="F128" s="274">
        <v>0</v>
      </c>
    </row>
    <row r="129" spans="1:6" ht="13.5" customHeight="1" x14ac:dyDescent="0.2">
      <c r="A129" s="189"/>
      <c r="B129" s="209" t="s">
        <v>566</v>
      </c>
      <c r="C129" s="196" t="s">
        <v>559</v>
      </c>
      <c r="D129" s="230">
        <f t="shared" si="10"/>
        <v>0</v>
      </c>
      <c r="E129" s="274">
        <v>0</v>
      </c>
      <c r="F129" s="275">
        <v>0</v>
      </c>
    </row>
    <row r="130" spans="1:6" ht="13.5" customHeight="1" x14ac:dyDescent="0.2">
      <c r="A130" s="189"/>
      <c r="B130" s="209" t="s">
        <v>565</v>
      </c>
      <c r="C130" s="196" t="s">
        <v>556</v>
      </c>
      <c r="D130" s="230">
        <f t="shared" si="10"/>
        <v>0</v>
      </c>
      <c r="E130" s="275">
        <v>0</v>
      </c>
      <c r="F130" s="274">
        <v>0</v>
      </c>
    </row>
    <row r="131" spans="1:6" ht="13.5" customHeight="1" x14ac:dyDescent="0.2">
      <c r="A131" s="189"/>
      <c r="B131" s="209" t="s">
        <v>566</v>
      </c>
      <c r="C131" s="196" t="s">
        <v>556</v>
      </c>
      <c r="D131" s="230">
        <f t="shared" si="10"/>
        <v>0</v>
      </c>
      <c r="E131" s="274">
        <v>0</v>
      </c>
      <c r="F131" s="275">
        <v>0</v>
      </c>
    </row>
    <row r="132" spans="1:6" ht="13.5" customHeight="1" x14ac:dyDescent="0.2">
      <c r="A132" s="189"/>
      <c r="B132" s="209" t="s">
        <v>565</v>
      </c>
      <c r="C132" s="196" t="s">
        <v>557</v>
      </c>
      <c r="D132" s="230">
        <f t="shared" si="10"/>
        <v>0</v>
      </c>
      <c r="E132" s="275">
        <v>0</v>
      </c>
      <c r="F132" s="274">
        <v>0</v>
      </c>
    </row>
    <row r="133" spans="1:6" ht="13.5" customHeight="1" x14ac:dyDescent="0.2">
      <c r="A133" s="189"/>
      <c r="B133" s="209" t="s">
        <v>566</v>
      </c>
      <c r="C133" s="196" t="s">
        <v>557</v>
      </c>
      <c r="D133" s="230">
        <f t="shared" si="10"/>
        <v>28359778</v>
      </c>
      <c r="E133" s="274">
        <v>0</v>
      </c>
      <c r="F133" s="275">
        <f>2507312+25852466</f>
        <v>28359778</v>
      </c>
    </row>
    <row r="134" spans="1:6" x14ac:dyDescent="0.2">
      <c r="A134" s="216"/>
      <c r="B134" s="216"/>
      <c r="C134" s="217"/>
      <c r="D134" s="218"/>
      <c r="E134" s="219"/>
      <c r="F134" s="220"/>
    </row>
    <row r="135" spans="1:6" x14ac:dyDescent="0.2">
      <c r="A135" s="216"/>
      <c r="B135" s="216"/>
      <c r="C135" s="217"/>
      <c r="D135" s="218"/>
      <c r="E135" s="219"/>
      <c r="F135" s="220"/>
    </row>
    <row r="136" spans="1:6" x14ac:dyDescent="0.2">
      <c r="A136" s="216"/>
      <c r="B136" s="216"/>
      <c r="C136" s="224" t="str">
        <f>+B13</f>
        <v xml:space="preserve"> Acta N° __ de  Julio 11 de 2019</v>
      </c>
      <c r="D136" s="218"/>
      <c r="E136" s="218"/>
      <c r="F136" s="218"/>
    </row>
  </sheetData>
  <autoFilter ref="A26:F133" xr:uid="{00000000-0009-0000-0000-000000000000}">
    <filterColumn colId="0" showButton="0"/>
  </autoFilter>
  <mergeCells count="27">
    <mergeCell ref="B62:C62"/>
    <mergeCell ref="B113:C113"/>
    <mergeCell ref="B11:C11"/>
    <mergeCell ref="B13:C13"/>
    <mergeCell ref="B36:C36"/>
    <mergeCell ref="B38:C38"/>
    <mergeCell ref="B40:C40"/>
    <mergeCell ref="B45:C45"/>
    <mergeCell ref="A47:C47"/>
    <mergeCell ref="A61:C61"/>
    <mergeCell ref="B20:D20"/>
    <mergeCell ref="A26:B26"/>
    <mergeCell ref="A27:B27"/>
    <mergeCell ref="A28:C28"/>
    <mergeCell ref="A29:C29"/>
    <mergeCell ref="B30:C30"/>
    <mergeCell ref="I18:J18"/>
    <mergeCell ref="I24:J24"/>
    <mergeCell ref="I27:L27"/>
    <mergeCell ref="I28:K28"/>
    <mergeCell ref="E4:I4"/>
    <mergeCell ref="E5:I5"/>
    <mergeCell ref="I6:L6"/>
    <mergeCell ref="I7:K7"/>
    <mergeCell ref="I10:L10"/>
    <mergeCell ref="I12:L12"/>
    <mergeCell ref="I15:L15"/>
  </mergeCells>
  <phoneticPr fontId="6" type="noConversion"/>
  <conditionalFormatting sqref="D24">
    <cfRule type="cellIs" dxfId="2" priority="1" stopIfTrue="1" operator="notEqual">
      <formula>0</formula>
    </cfRule>
  </conditionalFormatting>
  <pageMargins left="0.74803149606299213" right="0.74803149606299213" top="0.98425196850393704" bottom="0.98425196850393704" header="0" footer="0"/>
  <pageSetup paperSize="9" scale="85"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1:M344"/>
  <sheetViews>
    <sheetView tabSelected="1" topLeftCell="A277" zoomScale="90" zoomScaleNormal="90" workbookViewId="0">
      <selection activeCell="A303" sqref="A303:F303"/>
    </sheetView>
  </sheetViews>
  <sheetFormatPr baseColWidth="10" defaultColWidth="11.42578125" defaultRowHeight="13.5" customHeight="1" x14ac:dyDescent="0.2"/>
  <cols>
    <col min="1" max="1" width="5.7109375" style="234" customWidth="1"/>
    <col min="2" max="2" width="8.5703125" style="277" customWidth="1"/>
    <col min="3" max="3" width="52.5703125" style="234" customWidth="1"/>
    <col min="4" max="4" width="15.42578125" style="234" customWidth="1"/>
    <col min="5" max="6" width="17.5703125" style="234" customWidth="1"/>
    <col min="7" max="9" width="0" style="234" hidden="1" customWidth="1"/>
    <col min="10" max="10" width="1.85546875" style="234" customWidth="1"/>
    <col min="11" max="11" width="8.7109375" style="234" hidden="1" customWidth="1"/>
    <col min="12" max="12" width="13" style="234" hidden="1" customWidth="1"/>
    <col min="13" max="13" width="84.85546875" style="234" hidden="1" customWidth="1"/>
    <col min="14" max="16384" width="11.42578125" style="234"/>
  </cols>
  <sheetData>
    <row r="11" spans="1:6" ht="13.5" customHeight="1" x14ac:dyDescent="0.25">
      <c r="A11" s="982" t="str">
        <f>+DATOS!C22</f>
        <v>ACUERDO N° __ de Julio 11 de 2019</v>
      </c>
      <c r="B11" s="982"/>
      <c r="C11" s="982"/>
      <c r="D11" s="982"/>
      <c r="E11" s="982"/>
      <c r="F11" s="982"/>
    </row>
    <row r="12" spans="1:6" ht="12.75" x14ac:dyDescent="0.2">
      <c r="A12" s="890" t="s">
        <v>1214</v>
      </c>
      <c r="B12" s="890"/>
      <c r="C12" s="890"/>
      <c r="D12" s="890"/>
      <c r="E12" s="890"/>
      <c r="F12" s="890"/>
    </row>
    <row r="13" spans="1:6" ht="13.5" customHeight="1" x14ac:dyDescent="0.2">
      <c r="A13" s="890"/>
      <c r="B13" s="890"/>
      <c r="C13" s="890"/>
      <c r="D13" s="890"/>
      <c r="E13" s="890"/>
      <c r="F13" s="890"/>
    </row>
    <row r="14" spans="1:6" ht="39" customHeight="1" x14ac:dyDescent="0.2">
      <c r="A14" s="891" t="s">
        <v>918</v>
      </c>
      <c r="B14" s="891"/>
      <c r="C14" s="891"/>
      <c r="D14" s="891"/>
      <c r="E14" s="891"/>
      <c r="F14" s="891"/>
    </row>
    <row r="15" spans="1:6" ht="13.5" customHeight="1" x14ac:dyDescent="0.2">
      <c r="A15" s="891"/>
      <c r="B15" s="891"/>
      <c r="C15" s="891"/>
      <c r="D15" s="891"/>
      <c r="E15" s="891"/>
      <c r="F15" s="891"/>
    </row>
    <row r="16" spans="1:6" ht="13.5" customHeight="1" x14ac:dyDescent="0.2">
      <c r="A16" s="890" t="s">
        <v>148</v>
      </c>
      <c r="B16" s="890"/>
      <c r="C16" s="890"/>
      <c r="D16" s="890"/>
      <c r="E16" s="890"/>
      <c r="F16" s="890"/>
    </row>
    <row r="17" spans="1:13" ht="13.5" customHeight="1" x14ac:dyDescent="0.2">
      <c r="A17" s="891"/>
      <c r="B17" s="891"/>
      <c r="C17" s="891"/>
      <c r="D17" s="891"/>
      <c r="E17" s="891"/>
      <c r="F17" s="891"/>
    </row>
    <row r="18" spans="1:13" ht="39.75" customHeight="1" x14ac:dyDescent="0.2">
      <c r="A18" s="899" t="s">
        <v>573</v>
      </c>
      <c r="B18" s="899"/>
      <c r="C18" s="899"/>
      <c r="D18" s="899"/>
      <c r="E18" s="899"/>
      <c r="F18" s="899"/>
    </row>
    <row r="19" spans="1:13" ht="23.25" customHeight="1" x14ac:dyDescent="0.2">
      <c r="A19" s="899" t="s">
        <v>571</v>
      </c>
      <c r="B19" s="899"/>
      <c r="C19" s="899"/>
      <c r="D19" s="899"/>
      <c r="E19" s="899"/>
      <c r="F19" s="899"/>
    </row>
    <row r="20" spans="1:13" ht="43.5" customHeight="1" x14ac:dyDescent="0.2">
      <c r="A20" s="899" t="s">
        <v>572</v>
      </c>
      <c r="B20" s="899"/>
      <c r="C20" s="899"/>
      <c r="D20" s="899"/>
      <c r="E20" s="899"/>
      <c r="F20" s="899"/>
    </row>
    <row r="21" spans="1:13" ht="42" customHeight="1" x14ac:dyDescent="0.2">
      <c r="A21" s="899" t="s">
        <v>574</v>
      </c>
      <c r="B21" s="899"/>
      <c r="C21" s="899"/>
      <c r="D21" s="899"/>
      <c r="E21" s="899"/>
      <c r="F21" s="899"/>
    </row>
    <row r="22" spans="1:13" ht="19.5" customHeight="1" x14ac:dyDescent="0.2">
      <c r="A22" s="891"/>
      <c r="B22" s="891"/>
      <c r="C22" s="891"/>
      <c r="D22" s="891"/>
      <c r="E22" s="891"/>
      <c r="F22" s="891"/>
    </row>
    <row r="23" spans="1:13" ht="13.5" customHeight="1" x14ac:dyDescent="0.2">
      <c r="A23" s="234" t="s">
        <v>1215</v>
      </c>
      <c r="B23" s="343"/>
      <c r="C23" s="343"/>
      <c r="D23" s="983" t="str">
        <f>+DATOS!C136</f>
        <v xml:space="preserve"> Acta N° __ de  Julio 11 de 2019</v>
      </c>
      <c r="E23" s="983"/>
      <c r="F23" s="983"/>
    </row>
    <row r="24" spans="1:13" ht="13.5" customHeight="1" x14ac:dyDescent="0.2">
      <c r="A24" s="891"/>
      <c r="B24" s="891"/>
      <c r="C24" s="891"/>
      <c r="D24" s="891"/>
      <c r="E24" s="891"/>
      <c r="F24" s="891"/>
    </row>
    <row r="25" spans="1:13" ht="13.5" customHeight="1" x14ac:dyDescent="0.2">
      <c r="A25" s="890" t="s">
        <v>149</v>
      </c>
      <c r="B25" s="890"/>
      <c r="C25" s="890"/>
      <c r="D25" s="890"/>
      <c r="E25" s="890"/>
      <c r="F25" s="890"/>
    </row>
    <row r="26" spans="1:13" ht="13.5" customHeight="1" x14ac:dyDescent="0.2">
      <c r="A26" s="891"/>
      <c r="B26" s="891"/>
      <c r="C26" s="891"/>
      <c r="D26" s="891"/>
      <c r="E26" s="891"/>
      <c r="F26" s="891"/>
    </row>
    <row r="27" spans="1:13" ht="13.5" customHeight="1" x14ac:dyDescent="0.2">
      <c r="A27" s="891"/>
      <c r="B27" s="891"/>
      <c r="C27" s="891"/>
      <c r="D27" s="891"/>
      <c r="E27" s="891"/>
      <c r="F27" s="891"/>
    </row>
    <row r="28" spans="1:13" ht="13.5" customHeight="1" x14ac:dyDescent="0.2">
      <c r="A28" s="897" t="s">
        <v>1216</v>
      </c>
      <c r="B28" s="897"/>
      <c r="C28" s="897"/>
      <c r="D28" s="898" t="str">
        <f>+B38</f>
        <v>INSTITUCION EDUCATIVA JUAN DE DIOS CARVAJAL</v>
      </c>
      <c r="E28" s="898"/>
      <c r="F28" s="898"/>
    </row>
    <row r="29" spans="1:13" ht="13.5" customHeight="1" x14ac:dyDescent="0.2">
      <c r="A29" s="899" t="s">
        <v>156</v>
      </c>
      <c r="B29" s="899"/>
      <c r="C29" s="899"/>
      <c r="D29" s="899"/>
      <c r="E29" s="899"/>
      <c r="F29" s="899"/>
    </row>
    <row r="30" spans="1:13" ht="13.5" customHeight="1" x14ac:dyDescent="0.2">
      <c r="A30" s="891"/>
      <c r="B30" s="891"/>
      <c r="C30" s="891"/>
      <c r="D30" s="891"/>
      <c r="E30" s="891"/>
      <c r="F30" s="891"/>
    </row>
    <row r="32" spans="1:13" ht="13.5" customHeight="1" x14ac:dyDescent="0.2">
      <c r="A32" s="895"/>
      <c r="B32" s="895"/>
      <c r="C32" s="895"/>
      <c r="D32" s="895"/>
      <c r="E32" s="344"/>
      <c r="F32" s="344"/>
      <c r="G32" s="344"/>
      <c r="H32" s="344"/>
      <c r="I32" s="344"/>
      <c r="J32" s="344"/>
      <c r="K32" s="278"/>
      <c r="L32" s="278"/>
      <c r="M32" s="278"/>
    </row>
    <row r="33" spans="1:13" ht="13.5" customHeight="1" thickBot="1" x14ac:dyDescent="0.25">
      <c r="A33" s="895"/>
      <c r="B33" s="895"/>
      <c r="C33" s="895"/>
      <c r="D33" s="895"/>
      <c r="E33" s="344"/>
      <c r="F33" s="344"/>
      <c r="G33" s="344"/>
      <c r="H33" s="344"/>
      <c r="I33" s="344"/>
      <c r="J33" s="344"/>
      <c r="K33" s="278"/>
      <c r="L33" s="278"/>
      <c r="M33" s="278"/>
    </row>
    <row r="34" spans="1:13" ht="13.5" customHeight="1" thickBot="1" x14ac:dyDescent="0.25">
      <c r="A34" s="895"/>
      <c r="B34" s="895"/>
      <c r="C34" s="895"/>
      <c r="D34" s="895"/>
      <c r="E34" s="344"/>
      <c r="F34" s="321"/>
      <c r="G34" s="322"/>
      <c r="H34" s="323"/>
      <c r="I34" s="344"/>
      <c r="J34" s="344"/>
      <c r="K34" s="278"/>
      <c r="L34" s="278"/>
      <c r="M34" s="278"/>
    </row>
    <row r="35" spans="1:13" ht="13.5" customHeight="1" x14ac:dyDescent="0.2">
      <c r="A35" s="344"/>
      <c r="B35" s="344"/>
      <c r="C35" s="344"/>
      <c r="D35" s="344"/>
      <c r="E35" s="344"/>
      <c r="F35" s="344"/>
      <c r="G35" s="344"/>
      <c r="H35" s="344"/>
      <c r="I35" s="344"/>
      <c r="J35" s="344"/>
      <c r="K35" s="344"/>
      <c r="L35" s="278"/>
      <c r="M35" s="278"/>
    </row>
    <row r="36" spans="1:13" ht="13.5" customHeight="1" x14ac:dyDescent="0.2">
      <c r="A36" s="344"/>
      <c r="B36" s="344"/>
      <c r="C36" s="344"/>
      <c r="D36" s="344"/>
      <c r="E36" s="344"/>
      <c r="F36" s="344"/>
      <c r="G36" s="344"/>
      <c r="H36" s="344"/>
      <c r="I36" s="344"/>
      <c r="J36" s="344"/>
      <c r="K36" s="278"/>
      <c r="L36" s="278"/>
      <c r="M36" s="278"/>
    </row>
    <row r="37" spans="1:13" ht="13.5" customHeight="1" thickBot="1" x14ac:dyDescent="0.25">
      <c r="A37" s="344"/>
      <c r="B37" s="344"/>
      <c r="C37" s="344"/>
      <c r="D37" s="344"/>
      <c r="E37" s="344"/>
      <c r="F37" s="344"/>
      <c r="G37" s="344"/>
      <c r="H37" s="344"/>
      <c r="I37" s="344"/>
      <c r="J37" s="344"/>
      <c r="K37" s="278"/>
      <c r="L37" s="278"/>
      <c r="M37" s="278"/>
    </row>
    <row r="38" spans="1:13" ht="13.5" customHeight="1" thickBot="1" x14ac:dyDescent="0.3">
      <c r="A38" s="351"/>
      <c r="B38" s="896" t="str">
        <f>+DATOS!B20</f>
        <v>INSTITUCION EDUCATIVA JUAN DE DIOS CARVAJAL</v>
      </c>
      <c r="C38" s="896"/>
      <c r="D38" s="896"/>
      <c r="E38" s="352" t="s">
        <v>421</v>
      </c>
      <c r="F38" s="353">
        <f>+DATOS!C6</f>
        <v>105001005410</v>
      </c>
      <c r="G38" s="344"/>
      <c r="H38" s="344"/>
      <c r="I38" s="344"/>
      <c r="J38" s="344"/>
      <c r="K38" s="278"/>
      <c r="L38" s="278"/>
      <c r="M38" s="278"/>
    </row>
    <row r="39" spans="1:13" ht="0.75" customHeight="1" x14ac:dyDescent="0.25">
      <c r="A39" s="351"/>
      <c r="B39" s="351"/>
      <c r="C39" s="351"/>
      <c r="D39" s="351"/>
      <c r="E39" s="352"/>
      <c r="F39" s="352"/>
      <c r="G39" s="344"/>
      <c r="H39" s="344"/>
      <c r="I39" s="344"/>
      <c r="J39" s="344"/>
      <c r="K39" s="278"/>
      <c r="L39" s="278"/>
      <c r="M39" s="278"/>
    </row>
    <row r="40" spans="1:13" ht="13.5" hidden="1" customHeight="1" x14ac:dyDescent="0.2">
      <c r="A40" s="351"/>
      <c r="B40" s="351"/>
      <c r="D40" s="351"/>
      <c r="E40" s="351"/>
      <c r="F40" s="351"/>
      <c r="G40" s="344"/>
      <c r="H40" s="344"/>
      <c r="I40" s="344"/>
      <c r="J40" s="344"/>
      <c r="K40" s="278"/>
      <c r="L40" s="278"/>
      <c r="M40" s="278"/>
    </row>
    <row r="41" spans="1:13" ht="13.5" customHeight="1" x14ac:dyDescent="0.2">
      <c r="A41" s="344"/>
      <c r="B41" s="344"/>
      <c r="C41" s="344"/>
      <c r="D41" s="344"/>
      <c r="E41" s="344"/>
      <c r="F41" s="344"/>
      <c r="G41" s="344"/>
      <c r="H41" s="344"/>
      <c r="I41" s="344"/>
      <c r="J41" s="344"/>
      <c r="K41" s="278"/>
      <c r="L41" s="278"/>
      <c r="M41" s="278"/>
    </row>
    <row r="42" spans="1:13" ht="13.5" customHeight="1" x14ac:dyDescent="0.2">
      <c r="A42" s="344"/>
      <c r="B42" s="344"/>
      <c r="C42" s="346" t="s">
        <v>422</v>
      </c>
      <c r="D42" s="354">
        <f>+D46-D79</f>
        <v>0</v>
      </c>
      <c r="E42" s="354">
        <f>+E46-E79</f>
        <v>0</v>
      </c>
      <c r="F42" s="354">
        <f>+F46-F79</f>
        <v>0</v>
      </c>
      <c r="G42" s="344"/>
      <c r="H42" s="344"/>
      <c r="I42" s="344"/>
      <c r="J42" s="344"/>
      <c r="K42" s="278"/>
      <c r="L42" s="278"/>
      <c r="M42" s="278"/>
    </row>
    <row r="43" spans="1:13" ht="13.5" customHeight="1" thickBot="1" x14ac:dyDescent="0.25">
      <c r="A43" s="344"/>
      <c r="B43" s="344"/>
      <c r="C43" s="344"/>
      <c r="D43" s="344"/>
      <c r="E43" s="344"/>
      <c r="F43" s="344"/>
      <c r="G43" s="344"/>
      <c r="H43" s="344"/>
      <c r="I43" s="344"/>
      <c r="J43" s="344"/>
      <c r="K43" s="278"/>
      <c r="L43" s="278"/>
      <c r="M43" s="278"/>
    </row>
    <row r="44" spans="1:13" ht="25.5" customHeight="1" thickBot="1" x14ac:dyDescent="0.25">
      <c r="A44" s="817" t="s">
        <v>432</v>
      </c>
      <c r="B44" s="817"/>
      <c r="C44" s="345" t="s">
        <v>433</v>
      </c>
      <c r="D44" s="355" t="s">
        <v>423</v>
      </c>
      <c r="E44" s="355" t="s">
        <v>424</v>
      </c>
      <c r="F44" s="355" t="s">
        <v>425</v>
      </c>
      <c r="G44" s="279" t="s">
        <v>426</v>
      </c>
      <c r="H44" s="280" t="s">
        <v>427</v>
      </c>
      <c r="I44" s="281" t="s">
        <v>428</v>
      </c>
      <c r="J44" s="344"/>
      <c r="K44" s="282" t="s">
        <v>429</v>
      </c>
      <c r="L44" s="282" t="s">
        <v>430</v>
      </c>
      <c r="M44" s="283" t="s">
        <v>431</v>
      </c>
    </row>
    <row r="45" spans="1:13" ht="13.5" customHeight="1" x14ac:dyDescent="0.2">
      <c r="A45" s="817"/>
      <c r="B45" s="817"/>
      <c r="C45" s="345"/>
      <c r="D45" s="345"/>
      <c r="E45" s="345"/>
      <c r="F45" s="345"/>
      <c r="G45" s="284"/>
      <c r="H45" s="285"/>
      <c r="I45" s="285"/>
      <c r="J45" s="344"/>
      <c r="K45" s="286"/>
      <c r="L45" s="286"/>
      <c r="M45" s="285"/>
    </row>
    <row r="46" spans="1:13" ht="13.5" customHeight="1" x14ac:dyDescent="0.2">
      <c r="A46" s="820" t="s">
        <v>434</v>
      </c>
      <c r="B46" s="820"/>
      <c r="C46" s="820"/>
      <c r="D46" s="236">
        <f>+DATOS!D28</f>
        <v>89021778</v>
      </c>
      <c r="E46" s="236">
        <f>+DATOS!E28</f>
        <v>7762000</v>
      </c>
      <c r="F46" s="236">
        <f>+DATOS!F28</f>
        <v>81259778</v>
      </c>
      <c r="G46" s="287"/>
      <c r="H46" s="288"/>
      <c r="I46" s="288"/>
      <c r="J46" s="344"/>
      <c r="K46" s="289" t="s">
        <v>435</v>
      </c>
      <c r="L46" s="289"/>
      <c r="M46" s="290"/>
    </row>
    <row r="47" spans="1:13" ht="13.5" customHeight="1" x14ac:dyDescent="0.2">
      <c r="A47" s="820" t="s">
        <v>436</v>
      </c>
      <c r="B47" s="820"/>
      <c r="C47" s="820"/>
      <c r="D47" s="236">
        <f>+DATOS!D29</f>
        <v>88889778</v>
      </c>
      <c r="E47" s="356">
        <f>+DATOS!E29</f>
        <v>7750000</v>
      </c>
      <c r="F47" s="356">
        <f>+DATOS!F29</f>
        <v>81139778</v>
      </c>
      <c r="G47" s="291"/>
      <c r="H47" s="292"/>
      <c r="I47" s="292"/>
      <c r="J47" s="344"/>
      <c r="K47" s="293"/>
      <c r="L47" s="293"/>
      <c r="M47" s="294"/>
    </row>
    <row r="48" spans="1:13" ht="13.5" customHeight="1" x14ac:dyDescent="0.2">
      <c r="A48" s="237" t="s">
        <v>437</v>
      </c>
      <c r="B48" s="822" t="s">
        <v>438</v>
      </c>
      <c r="C48" s="822"/>
      <c r="D48" s="236">
        <f>+DATOS!D30</f>
        <v>7750000</v>
      </c>
      <c r="E48" s="356">
        <f>+DATOS!E30</f>
        <v>7750000</v>
      </c>
      <c r="F48" s="356">
        <f>+DATOS!F30</f>
        <v>0</v>
      </c>
      <c r="G48" s="291"/>
      <c r="H48" s="292"/>
      <c r="I48" s="292"/>
      <c r="J48" s="344"/>
      <c r="K48" s="293"/>
      <c r="L48" s="293"/>
      <c r="M48" s="294"/>
    </row>
    <row r="49" spans="1:13" ht="13.5" customHeight="1" x14ac:dyDescent="0.2">
      <c r="A49" s="238"/>
      <c r="B49" s="239" t="s">
        <v>439</v>
      </c>
      <c r="C49" s="240" t="s">
        <v>1213</v>
      </c>
      <c r="D49" s="241">
        <f>+DATOS!D31</f>
        <v>7300000</v>
      </c>
      <c r="E49" s="357">
        <f>+DATOS!E31</f>
        <v>7300000</v>
      </c>
      <c r="F49" s="358">
        <f>+DATOS!F31</f>
        <v>0</v>
      </c>
      <c r="G49" s="295"/>
      <c r="H49" s="296"/>
      <c r="I49" s="297"/>
      <c r="J49" s="344"/>
      <c r="K49" s="298">
        <v>1</v>
      </c>
      <c r="L49" s="298">
        <v>1</v>
      </c>
      <c r="M49" s="299" t="s">
        <v>440</v>
      </c>
    </row>
    <row r="50" spans="1:13" ht="13.5" customHeight="1" x14ac:dyDescent="0.2">
      <c r="A50" s="238"/>
      <c r="B50" s="239" t="s">
        <v>441</v>
      </c>
      <c r="C50" s="240" t="s">
        <v>442</v>
      </c>
      <c r="D50" s="241">
        <f>+DATOS!D32</f>
        <v>350000</v>
      </c>
      <c r="E50" s="357">
        <f>+DATOS!E32</f>
        <v>350000</v>
      </c>
      <c r="F50" s="358">
        <f>+DATOS!F32</f>
        <v>0</v>
      </c>
      <c r="G50" s="295"/>
      <c r="H50" s="296"/>
      <c r="I50" s="297"/>
      <c r="J50" s="344"/>
      <c r="K50" s="298">
        <v>1</v>
      </c>
      <c r="L50" s="298">
        <v>1</v>
      </c>
      <c r="M50" s="299" t="s">
        <v>440</v>
      </c>
    </row>
    <row r="51" spans="1:13" ht="13.5" customHeight="1" x14ac:dyDescent="0.2">
      <c r="A51" s="238"/>
      <c r="B51" s="239" t="s">
        <v>443</v>
      </c>
      <c r="C51" s="240" t="s">
        <v>444</v>
      </c>
      <c r="D51" s="241">
        <f>+DATOS!D33</f>
        <v>0</v>
      </c>
      <c r="E51" s="357">
        <f>+DATOS!E33</f>
        <v>0</v>
      </c>
      <c r="F51" s="358">
        <f>+DATOS!F33</f>
        <v>0</v>
      </c>
      <c r="G51" s="295"/>
      <c r="H51" s="296"/>
      <c r="I51" s="297"/>
      <c r="J51" s="344"/>
      <c r="K51" s="298">
        <v>1</v>
      </c>
      <c r="L51" s="298">
        <v>1</v>
      </c>
      <c r="M51" s="299" t="s">
        <v>440</v>
      </c>
    </row>
    <row r="52" spans="1:13" ht="13.5" customHeight="1" x14ac:dyDescent="0.2">
      <c r="A52" s="238"/>
      <c r="B52" s="239" t="s">
        <v>445</v>
      </c>
      <c r="C52" s="240" t="s">
        <v>446</v>
      </c>
      <c r="D52" s="241">
        <f>+DATOS!D34</f>
        <v>0</v>
      </c>
      <c r="E52" s="357">
        <f>+DATOS!E34</f>
        <v>0</v>
      </c>
      <c r="F52" s="358">
        <f>+DATOS!F34</f>
        <v>0</v>
      </c>
      <c r="G52" s="295"/>
      <c r="H52" s="296"/>
      <c r="I52" s="297"/>
      <c r="J52" s="344"/>
      <c r="K52" s="298">
        <v>1</v>
      </c>
      <c r="L52" s="298">
        <v>1</v>
      </c>
      <c r="M52" s="299" t="s">
        <v>440</v>
      </c>
    </row>
    <row r="53" spans="1:13" ht="13.5" customHeight="1" x14ac:dyDescent="0.2">
      <c r="A53" s="238"/>
      <c r="B53" s="189" t="s">
        <v>1179</v>
      </c>
      <c r="C53" s="190" t="s">
        <v>1178</v>
      </c>
      <c r="D53" s="241">
        <f>+DATOS!D35</f>
        <v>100000</v>
      </c>
      <c r="E53" s="357">
        <f>+DATOS!E35</f>
        <v>100000</v>
      </c>
      <c r="F53" s="358">
        <f>+DATOS!F35</f>
        <v>0</v>
      </c>
      <c r="G53" s="295"/>
      <c r="H53" s="296"/>
      <c r="I53" s="297"/>
      <c r="J53" s="701"/>
      <c r="K53" s="298"/>
      <c r="L53" s="298"/>
      <c r="M53" s="299"/>
    </row>
    <row r="54" spans="1:13" ht="13.5" customHeight="1" x14ac:dyDescent="0.2">
      <c r="A54" s="237" t="s">
        <v>447</v>
      </c>
      <c r="B54" s="822" t="s">
        <v>448</v>
      </c>
      <c r="C54" s="822"/>
      <c r="D54" s="236">
        <f>+DATOS!D36</f>
        <v>81139778</v>
      </c>
      <c r="E54" s="356">
        <f>+DATOS!E36</f>
        <v>0</v>
      </c>
      <c r="F54" s="356">
        <f>+DATOS!F36</f>
        <v>81139778</v>
      </c>
      <c r="G54" s="291"/>
      <c r="H54" s="292"/>
      <c r="I54" s="292"/>
      <c r="J54" s="344"/>
      <c r="K54" s="293"/>
      <c r="L54" s="293"/>
      <c r="M54" s="294"/>
    </row>
    <row r="55" spans="1:13" ht="13.5" customHeight="1" x14ac:dyDescent="0.2">
      <c r="A55" s="238"/>
      <c r="B55" s="242" t="s">
        <v>449</v>
      </c>
      <c r="C55" s="242" t="s">
        <v>450</v>
      </c>
      <c r="D55" s="241">
        <f>+DATOS!D37</f>
        <v>81139778</v>
      </c>
      <c r="E55" s="358">
        <f>+DATOS!E37</f>
        <v>0</v>
      </c>
      <c r="F55" s="357">
        <f>+DATOS!F37</f>
        <v>81139778</v>
      </c>
      <c r="G55" s="300"/>
      <c r="H55" s="301"/>
      <c r="I55" s="301"/>
      <c r="J55" s="344"/>
      <c r="K55" s="298">
        <v>2</v>
      </c>
      <c r="L55" s="298">
        <v>2</v>
      </c>
      <c r="M55" s="299" t="s">
        <v>451</v>
      </c>
    </row>
    <row r="56" spans="1:13" ht="13.5" customHeight="1" x14ac:dyDescent="0.2">
      <c r="A56" s="237" t="s">
        <v>452</v>
      </c>
      <c r="B56" s="822" t="s">
        <v>453</v>
      </c>
      <c r="C56" s="822"/>
      <c r="D56" s="236">
        <f>+DATOS!D38</f>
        <v>0</v>
      </c>
      <c r="E56" s="356">
        <f>+DATOS!E38</f>
        <v>0</v>
      </c>
      <c r="F56" s="356">
        <f>+DATOS!F38</f>
        <v>0</v>
      </c>
      <c r="G56" s="291"/>
      <c r="H56" s="292"/>
      <c r="I56" s="292"/>
      <c r="J56" s="344"/>
      <c r="K56" s="293"/>
      <c r="L56" s="293"/>
      <c r="M56" s="294"/>
    </row>
    <row r="57" spans="1:13" ht="13.5" customHeight="1" x14ac:dyDescent="0.2">
      <c r="A57" s="238"/>
      <c r="B57" s="240" t="s">
        <v>454</v>
      </c>
      <c r="C57" s="240" t="s">
        <v>455</v>
      </c>
      <c r="D57" s="241">
        <f>+DATOS!D39</f>
        <v>0</v>
      </c>
      <c r="E57" s="358">
        <f>+DATOS!E39</f>
        <v>0</v>
      </c>
      <c r="F57" s="358">
        <f>+DATOS!F39</f>
        <v>0</v>
      </c>
      <c r="G57" s="302"/>
      <c r="H57" s="303"/>
      <c r="I57" s="303"/>
      <c r="J57" s="344"/>
      <c r="K57" s="298">
        <v>3</v>
      </c>
      <c r="L57" s="304">
        <v>6</v>
      </c>
      <c r="M57" s="240" t="s">
        <v>456</v>
      </c>
    </row>
    <row r="58" spans="1:13" ht="13.5" customHeight="1" x14ac:dyDescent="0.2">
      <c r="A58" s="237" t="s">
        <v>457</v>
      </c>
      <c r="B58" s="822" t="s">
        <v>458</v>
      </c>
      <c r="C58" s="822"/>
      <c r="D58" s="236">
        <f>+DATOS!D40</f>
        <v>0</v>
      </c>
      <c r="E58" s="356">
        <f>+DATOS!E40</f>
        <v>0</v>
      </c>
      <c r="F58" s="356">
        <f>+DATOS!F40</f>
        <v>0</v>
      </c>
      <c r="G58" s="291"/>
      <c r="H58" s="292"/>
      <c r="I58" s="292"/>
      <c r="J58" s="344"/>
      <c r="K58" s="293"/>
      <c r="L58" s="293"/>
      <c r="M58" s="294"/>
    </row>
    <row r="59" spans="1:13" ht="13.5" customHeight="1" x14ac:dyDescent="0.2">
      <c r="A59" s="238"/>
      <c r="B59" s="242" t="s">
        <v>459</v>
      </c>
      <c r="C59" s="242" t="s">
        <v>460</v>
      </c>
      <c r="D59" s="241">
        <f>+DATOS!D41</f>
        <v>0</v>
      </c>
      <c r="E59" s="358">
        <f>+DATOS!E41</f>
        <v>0</v>
      </c>
      <c r="F59" s="358">
        <f>+DATOS!F41</f>
        <v>0</v>
      </c>
      <c r="G59" s="302"/>
      <c r="H59" s="303"/>
      <c r="I59" s="303"/>
      <c r="J59" s="344"/>
      <c r="K59" s="298">
        <v>4</v>
      </c>
      <c r="L59" s="298">
        <v>3</v>
      </c>
      <c r="M59" s="299" t="s">
        <v>461</v>
      </c>
    </row>
    <row r="60" spans="1:13" ht="13.5" customHeight="1" x14ac:dyDescent="0.2">
      <c r="A60" s="238"/>
      <c r="B60" s="242" t="s">
        <v>462</v>
      </c>
      <c r="C60" s="242" t="s">
        <v>463</v>
      </c>
      <c r="D60" s="241">
        <f>+DATOS!D42</f>
        <v>0</v>
      </c>
      <c r="E60" s="358">
        <f>+DATOS!E42</f>
        <v>0</v>
      </c>
      <c r="F60" s="358">
        <f>+DATOS!F42</f>
        <v>0</v>
      </c>
      <c r="G60" s="302"/>
      <c r="H60" s="303"/>
      <c r="I60" s="303"/>
      <c r="J60" s="344"/>
      <c r="K60" s="298">
        <v>3</v>
      </c>
      <c r="L60" s="298">
        <v>3</v>
      </c>
      <c r="M60" s="299" t="s">
        <v>461</v>
      </c>
    </row>
    <row r="61" spans="1:13" ht="13.5" customHeight="1" x14ac:dyDescent="0.2">
      <c r="A61" s="238"/>
      <c r="B61" s="242" t="s">
        <v>464</v>
      </c>
      <c r="C61" s="242" t="s">
        <v>465</v>
      </c>
      <c r="D61" s="241">
        <f>+DATOS!D43</f>
        <v>0</v>
      </c>
      <c r="E61" s="358">
        <f>+DATOS!E43</f>
        <v>0</v>
      </c>
      <c r="F61" s="358">
        <f>+DATOS!F43</f>
        <v>0</v>
      </c>
      <c r="G61" s="302"/>
      <c r="H61" s="303"/>
      <c r="I61" s="303"/>
      <c r="J61" s="344"/>
      <c r="K61" s="298">
        <v>3</v>
      </c>
      <c r="L61" s="298">
        <v>3</v>
      </c>
      <c r="M61" s="299" t="s">
        <v>461</v>
      </c>
    </row>
    <row r="62" spans="1:13" ht="13.5" customHeight="1" x14ac:dyDescent="0.2">
      <c r="A62" s="238"/>
      <c r="B62" s="242" t="s">
        <v>466</v>
      </c>
      <c r="C62" s="242" t="s">
        <v>467</v>
      </c>
      <c r="D62" s="241">
        <f>+DATOS!D44</f>
        <v>0</v>
      </c>
      <c r="E62" s="358">
        <f>+DATOS!E44</f>
        <v>0</v>
      </c>
      <c r="F62" s="358">
        <f>+DATOS!F44</f>
        <v>0</v>
      </c>
      <c r="G62" s="302"/>
      <c r="H62" s="303"/>
      <c r="I62" s="303"/>
      <c r="J62" s="344"/>
      <c r="K62" s="298">
        <v>3</v>
      </c>
      <c r="L62" s="298">
        <v>3</v>
      </c>
      <c r="M62" s="299" t="s">
        <v>461</v>
      </c>
    </row>
    <row r="63" spans="1:13" ht="13.5" customHeight="1" x14ac:dyDescent="0.2">
      <c r="A63" s="237" t="s">
        <v>468</v>
      </c>
      <c r="B63" s="822" t="s">
        <v>469</v>
      </c>
      <c r="C63" s="822"/>
      <c r="D63" s="236">
        <f>+DATOS!D45</f>
        <v>0</v>
      </c>
      <c r="E63" s="356">
        <f>+DATOS!E45</f>
        <v>0</v>
      </c>
      <c r="F63" s="356">
        <f>+DATOS!F45</f>
        <v>0</v>
      </c>
      <c r="G63" s="291"/>
      <c r="H63" s="292"/>
      <c r="I63" s="292"/>
      <c r="J63" s="344"/>
      <c r="K63" s="293"/>
      <c r="L63" s="293"/>
      <c r="M63" s="294"/>
    </row>
    <row r="64" spans="1:13" ht="13.5" customHeight="1" x14ac:dyDescent="0.2">
      <c r="A64" s="238"/>
      <c r="B64" s="242" t="s">
        <v>470</v>
      </c>
      <c r="C64" s="242" t="s">
        <v>471</v>
      </c>
      <c r="D64" s="241">
        <f>+DATOS!D46</f>
        <v>0</v>
      </c>
      <c r="E64" s="357">
        <f>+DATOS!E46</f>
        <v>0</v>
      </c>
      <c r="F64" s="358">
        <f>+DATOS!F46</f>
        <v>0</v>
      </c>
      <c r="G64" s="295"/>
      <c r="H64" s="296"/>
      <c r="I64" s="297"/>
      <c r="J64" s="344"/>
      <c r="K64" s="298">
        <v>1</v>
      </c>
      <c r="L64" s="304">
        <v>4</v>
      </c>
      <c r="M64" s="242" t="s">
        <v>472</v>
      </c>
    </row>
    <row r="65" spans="1:13" ht="13.5" customHeight="1" x14ac:dyDescent="0.2">
      <c r="A65" s="820" t="s">
        <v>473</v>
      </c>
      <c r="B65" s="820" t="s">
        <v>177</v>
      </c>
      <c r="C65" s="820"/>
      <c r="D65" s="236">
        <f>+DATOS!D47</f>
        <v>132000</v>
      </c>
      <c r="E65" s="356">
        <f>+DATOS!E47</f>
        <v>12000</v>
      </c>
      <c r="F65" s="356">
        <f>+DATOS!F47</f>
        <v>120000</v>
      </c>
      <c r="G65" s="291"/>
      <c r="H65" s="292"/>
      <c r="I65" s="292"/>
      <c r="J65" s="344"/>
      <c r="K65" s="293"/>
      <c r="L65" s="293"/>
      <c r="M65" s="294"/>
    </row>
    <row r="66" spans="1:13" ht="13.5" customHeight="1" x14ac:dyDescent="0.2">
      <c r="A66" s="243"/>
      <c r="B66" s="244" t="s">
        <v>474</v>
      </c>
      <c r="C66" s="244" t="s">
        <v>133</v>
      </c>
      <c r="D66" s="236">
        <f>+DATOS!D48</f>
        <v>0</v>
      </c>
      <c r="E66" s="356">
        <f>+DATOS!E48</f>
        <v>0</v>
      </c>
      <c r="F66" s="356">
        <f>+DATOS!F48</f>
        <v>0</v>
      </c>
      <c r="G66" s="291"/>
      <c r="H66" s="292"/>
      <c r="I66" s="292"/>
      <c r="J66" s="344"/>
      <c r="K66" s="293"/>
      <c r="L66" s="293"/>
      <c r="M66" s="294"/>
    </row>
    <row r="67" spans="1:13" ht="13.5" customHeight="1" x14ac:dyDescent="0.2">
      <c r="A67" s="238"/>
      <c r="B67" s="242" t="s">
        <v>475</v>
      </c>
      <c r="C67" s="242" t="s">
        <v>134</v>
      </c>
      <c r="D67" s="241">
        <f>+DATOS!D49</f>
        <v>0</v>
      </c>
      <c r="E67" s="357">
        <f>+DATOS!E49</f>
        <v>0</v>
      </c>
      <c r="F67" s="358">
        <f>+DATOS!F49</f>
        <v>0</v>
      </c>
      <c r="G67" s="295"/>
      <c r="H67" s="296"/>
      <c r="I67" s="297"/>
      <c r="J67" s="344"/>
      <c r="K67" s="298">
        <v>1</v>
      </c>
      <c r="L67" s="298">
        <v>5</v>
      </c>
      <c r="M67" s="299" t="s">
        <v>476</v>
      </c>
    </row>
    <row r="68" spans="1:13" ht="13.5" customHeight="1" x14ac:dyDescent="0.2">
      <c r="A68" s="243"/>
      <c r="B68" s="244" t="s">
        <v>477</v>
      </c>
      <c r="C68" s="244" t="s">
        <v>478</v>
      </c>
      <c r="D68" s="236">
        <f>+DATOS!D50</f>
        <v>0</v>
      </c>
      <c r="E68" s="356">
        <f>+DATOS!E50</f>
        <v>0</v>
      </c>
      <c r="F68" s="356">
        <f>+DATOS!F50</f>
        <v>0</v>
      </c>
      <c r="G68" s="291"/>
      <c r="H68" s="292"/>
      <c r="I68" s="292"/>
      <c r="J68" s="344"/>
      <c r="K68" s="305"/>
      <c r="L68" s="305"/>
      <c r="M68" s="306"/>
    </row>
    <row r="69" spans="1:13" ht="13.5" customHeight="1" x14ac:dyDescent="0.2">
      <c r="A69" s="238"/>
      <c r="B69" s="242" t="s">
        <v>479</v>
      </c>
      <c r="C69" s="242" t="s">
        <v>480</v>
      </c>
      <c r="D69" s="241">
        <f>+DATOS!D51</f>
        <v>0</v>
      </c>
      <c r="E69" s="358">
        <f>+DATOS!E51</f>
        <v>0</v>
      </c>
      <c r="F69" s="358">
        <f>+DATOS!F51</f>
        <v>0</v>
      </c>
      <c r="G69" s="307"/>
      <c r="H69" s="296"/>
      <c r="I69" s="297"/>
      <c r="J69" s="344"/>
      <c r="K69" s="298">
        <v>1</v>
      </c>
      <c r="L69" s="298">
        <v>5</v>
      </c>
      <c r="M69" s="299" t="s">
        <v>476</v>
      </c>
    </row>
    <row r="70" spans="1:13" ht="13.5" customHeight="1" x14ac:dyDescent="0.2">
      <c r="A70" s="238"/>
      <c r="B70" s="242" t="s">
        <v>481</v>
      </c>
      <c r="C70" s="242" t="s">
        <v>482</v>
      </c>
      <c r="D70" s="241">
        <f>+DATOS!D52</f>
        <v>0</v>
      </c>
      <c r="E70" s="358">
        <f>+DATOS!E52</f>
        <v>0</v>
      </c>
      <c r="F70" s="358">
        <f>+DATOS!F52</f>
        <v>0</v>
      </c>
      <c r="G70" s="300"/>
      <c r="H70" s="308"/>
      <c r="I70" s="297"/>
      <c r="J70" s="344"/>
      <c r="K70" s="298">
        <v>2</v>
      </c>
      <c r="L70" s="298">
        <v>5</v>
      </c>
      <c r="M70" s="299" t="s">
        <v>476</v>
      </c>
    </row>
    <row r="71" spans="1:13" ht="13.5" customHeight="1" x14ac:dyDescent="0.2">
      <c r="A71" s="238"/>
      <c r="B71" s="242" t="s">
        <v>483</v>
      </c>
      <c r="C71" s="242" t="s">
        <v>484</v>
      </c>
      <c r="D71" s="241">
        <f>+DATOS!D53</f>
        <v>0</v>
      </c>
      <c r="E71" s="358">
        <f>+DATOS!E53</f>
        <v>0</v>
      </c>
      <c r="F71" s="358">
        <f>+DATOS!F53</f>
        <v>0</v>
      </c>
      <c r="G71" s="302"/>
      <c r="H71" s="303"/>
      <c r="I71" s="303"/>
      <c r="J71" s="344"/>
      <c r="K71" s="298">
        <v>3</v>
      </c>
      <c r="L71" s="298">
        <v>5</v>
      </c>
      <c r="M71" s="299" t="s">
        <v>476</v>
      </c>
    </row>
    <row r="72" spans="1:13" ht="13.5" customHeight="1" x14ac:dyDescent="0.2">
      <c r="A72" s="238"/>
      <c r="B72" s="242" t="s">
        <v>485</v>
      </c>
      <c r="C72" s="242" t="s">
        <v>486</v>
      </c>
      <c r="D72" s="241">
        <f>+DATOS!D54</f>
        <v>0</v>
      </c>
      <c r="E72" s="358">
        <f>+DATOS!E54</f>
        <v>0</v>
      </c>
      <c r="F72" s="358">
        <f>+DATOS!F54</f>
        <v>0</v>
      </c>
      <c r="G72" s="302"/>
      <c r="H72" s="303"/>
      <c r="I72" s="303"/>
      <c r="J72" s="344"/>
      <c r="K72" s="298">
        <v>4</v>
      </c>
      <c r="L72" s="298">
        <v>5</v>
      </c>
      <c r="M72" s="299" t="s">
        <v>476</v>
      </c>
    </row>
    <row r="73" spans="1:13" ht="13.5" customHeight="1" x14ac:dyDescent="0.2">
      <c r="A73" s="238"/>
      <c r="B73" s="242" t="s">
        <v>487</v>
      </c>
      <c r="C73" s="242" t="s">
        <v>488</v>
      </c>
      <c r="D73" s="241">
        <f>+DATOS!D55</f>
        <v>0</v>
      </c>
      <c r="E73" s="358">
        <f>+DATOS!E55</f>
        <v>0</v>
      </c>
      <c r="F73" s="358">
        <f>+DATOS!F55</f>
        <v>0</v>
      </c>
      <c r="G73" s="302"/>
      <c r="H73" s="303"/>
      <c r="I73" s="303"/>
      <c r="J73" s="344"/>
      <c r="K73" s="298">
        <v>5</v>
      </c>
      <c r="L73" s="298">
        <v>5</v>
      </c>
      <c r="M73" s="299" t="s">
        <v>476</v>
      </c>
    </row>
    <row r="74" spans="1:13" ht="13.5" customHeight="1" x14ac:dyDescent="0.2">
      <c r="A74" s="243"/>
      <c r="B74" s="244" t="s">
        <v>489</v>
      </c>
      <c r="C74" s="244" t="s">
        <v>490</v>
      </c>
      <c r="D74" s="236">
        <f>+DATOS!D56</f>
        <v>0</v>
      </c>
      <c r="E74" s="356">
        <f>+DATOS!E56</f>
        <v>0</v>
      </c>
      <c r="F74" s="356">
        <f>+DATOS!F56</f>
        <v>0</v>
      </c>
      <c r="G74" s="291"/>
      <c r="H74" s="292"/>
      <c r="I74" s="292"/>
      <c r="J74" s="344"/>
      <c r="K74" s="293"/>
      <c r="L74" s="293"/>
      <c r="M74" s="294"/>
    </row>
    <row r="75" spans="1:13" ht="13.5" customHeight="1" x14ac:dyDescent="0.2">
      <c r="A75" s="238"/>
      <c r="B75" s="242" t="s">
        <v>491</v>
      </c>
      <c r="C75" s="242" t="s">
        <v>135</v>
      </c>
      <c r="D75" s="241">
        <f>+DATOS!D57</f>
        <v>0</v>
      </c>
      <c r="E75" s="358">
        <f>+DATOS!E57</f>
        <v>0</v>
      </c>
      <c r="F75" s="358">
        <f>+DATOS!F57</f>
        <v>0</v>
      </c>
      <c r="G75" s="302"/>
      <c r="H75" s="303"/>
      <c r="I75" s="303"/>
      <c r="J75" s="344"/>
      <c r="K75" s="298">
        <v>5</v>
      </c>
      <c r="L75" s="298">
        <v>5</v>
      </c>
      <c r="M75" s="299" t="s">
        <v>476</v>
      </c>
    </row>
    <row r="76" spans="1:13" ht="13.5" customHeight="1" x14ac:dyDescent="0.2">
      <c r="A76" s="243"/>
      <c r="B76" s="244" t="s">
        <v>492</v>
      </c>
      <c r="C76" s="244" t="s">
        <v>136</v>
      </c>
      <c r="D76" s="236">
        <f>+DATOS!D58</f>
        <v>132000</v>
      </c>
      <c r="E76" s="356">
        <f>+DATOS!E58</f>
        <v>12000</v>
      </c>
      <c r="F76" s="356">
        <f>+DATOS!F58</f>
        <v>120000</v>
      </c>
      <c r="G76" s="291"/>
      <c r="H76" s="292"/>
      <c r="I76" s="292"/>
      <c r="J76" s="344"/>
      <c r="K76" s="293"/>
      <c r="L76" s="293"/>
      <c r="M76" s="294"/>
    </row>
    <row r="77" spans="1:13" ht="13.5" customHeight="1" x14ac:dyDescent="0.2">
      <c r="A77" s="238"/>
      <c r="B77" s="242" t="s">
        <v>493</v>
      </c>
      <c r="C77" s="242" t="s">
        <v>494</v>
      </c>
      <c r="D77" s="241">
        <f>+DATOS!D59</f>
        <v>12000</v>
      </c>
      <c r="E77" s="357">
        <f>+DATOS!E59</f>
        <v>12000</v>
      </c>
      <c r="F77" s="358">
        <f>+DATOS!F59</f>
        <v>0</v>
      </c>
      <c r="G77" s="295"/>
      <c r="H77" s="296"/>
      <c r="I77" s="297"/>
      <c r="J77" s="344"/>
      <c r="K77" s="298">
        <v>1</v>
      </c>
      <c r="L77" s="298">
        <v>5</v>
      </c>
      <c r="M77" s="299" t="s">
        <v>476</v>
      </c>
    </row>
    <row r="78" spans="1:13" ht="13.5" customHeight="1" x14ac:dyDescent="0.2">
      <c r="A78" s="238"/>
      <c r="B78" s="242" t="s">
        <v>495</v>
      </c>
      <c r="C78" s="242" t="s">
        <v>562</v>
      </c>
      <c r="D78" s="241">
        <f>+DATOS!D60</f>
        <v>120000</v>
      </c>
      <c r="E78" s="358">
        <f>+DATOS!E60</f>
        <v>0</v>
      </c>
      <c r="F78" s="357">
        <f>+DATOS!F60</f>
        <v>120000</v>
      </c>
      <c r="G78" s="300"/>
      <c r="H78" s="301"/>
      <c r="I78" s="301"/>
      <c r="J78" s="344"/>
      <c r="K78" s="298">
        <v>2</v>
      </c>
      <c r="L78" s="298">
        <v>5</v>
      </c>
      <c r="M78" s="299" t="s">
        <v>476</v>
      </c>
    </row>
    <row r="79" spans="1:13" ht="13.5" customHeight="1" x14ac:dyDescent="0.2">
      <c r="A79" s="820" t="s">
        <v>496</v>
      </c>
      <c r="B79" s="820"/>
      <c r="C79" s="820"/>
      <c r="D79" s="236">
        <f>+DATOS!D61</f>
        <v>89021778</v>
      </c>
      <c r="E79" s="356">
        <f>+DATOS!E61</f>
        <v>7762000</v>
      </c>
      <c r="F79" s="356">
        <f>+DATOS!F61</f>
        <v>81259778</v>
      </c>
      <c r="G79" s="291"/>
      <c r="H79" s="292"/>
      <c r="I79" s="292"/>
      <c r="J79" s="344"/>
      <c r="K79" s="293"/>
      <c r="L79" s="293"/>
      <c r="M79" s="294"/>
    </row>
    <row r="80" spans="1:13" ht="13.5" customHeight="1" x14ac:dyDescent="0.2">
      <c r="A80" s="245">
        <v>2.1</v>
      </c>
      <c r="B80" s="820" t="s">
        <v>497</v>
      </c>
      <c r="C80" s="820"/>
      <c r="D80" s="236">
        <f>+DATOS!D62</f>
        <v>59222000</v>
      </c>
      <c r="E80" s="356">
        <f>+DATOS!E62</f>
        <v>7762000</v>
      </c>
      <c r="F80" s="356">
        <f>+DATOS!F62</f>
        <v>51460000</v>
      </c>
      <c r="G80" s="291"/>
      <c r="H80" s="292"/>
      <c r="I80" s="292"/>
      <c r="J80" s="344"/>
      <c r="K80" s="293"/>
      <c r="L80" s="293"/>
      <c r="M80" s="294"/>
    </row>
    <row r="81" spans="1:13" ht="13.5" customHeight="1" x14ac:dyDescent="0.2">
      <c r="A81" s="246" t="s">
        <v>498</v>
      </c>
      <c r="B81" s="246" t="s">
        <v>137</v>
      </c>
      <c r="C81" s="246"/>
      <c r="D81" s="236">
        <f>+DATOS!D63</f>
        <v>13560000</v>
      </c>
      <c r="E81" s="356">
        <f>+DATOS!E63</f>
        <v>0</v>
      </c>
      <c r="F81" s="356">
        <f>+DATOS!F63</f>
        <v>13560000</v>
      </c>
      <c r="G81" s="291"/>
      <c r="H81" s="292"/>
      <c r="I81" s="292"/>
      <c r="J81" s="344"/>
      <c r="K81" s="293"/>
      <c r="L81" s="293"/>
      <c r="M81" s="294"/>
    </row>
    <row r="82" spans="1:13" ht="13.5" customHeight="1" x14ac:dyDescent="0.2">
      <c r="A82" s="246" t="s">
        <v>499</v>
      </c>
      <c r="B82" s="246" t="s">
        <v>500</v>
      </c>
      <c r="C82" s="246"/>
      <c r="D82" s="236">
        <f>+DATOS!D64</f>
        <v>13560000</v>
      </c>
      <c r="E82" s="356">
        <f>+DATOS!E64</f>
        <v>0</v>
      </c>
      <c r="F82" s="356">
        <f>+DATOS!F64</f>
        <v>13560000</v>
      </c>
      <c r="G82" s="291"/>
      <c r="H82" s="292"/>
      <c r="I82" s="292"/>
      <c r="J82" s="344"/>
      <c r="K82" s="293"/>
      <c r="L82" s="293"/>
      <c r="M82" s="294"/>
    </row>
    <row r="83" spans="1:13" ht="13.5" customHeight="1" x14ac:dyDescent="0.2">
      <c r="A83" s="239"/>
      <c r="B83" s="251" t="s">
        <v>565</v>
      </c>
      <c r="C83" s="242" t="s">
        <v>138</v>
      </c>
      <c r="D83" s="241">
        <f>+DATOS!D65</f>
        <v>0</v>
      </c>
      <c r="E83" s="359">
        <f>+DATOS!E65</f>
        <v>0</v>
      </c>
      <c r="F83" s="358">
        <f>+DATOS!F65</f>
        <v>0</v>
      </c>
      <c r="G83" s="295"/>
      <c r="H83" s="296"/>
      <c r="I83" s="297"/>
      <c r="J83" s="344"/>
      <c r="K83" s="298">
        <v>1</v>
      </c>
      <c r="L83" s="298">
        <v>15</v>
      </c>
      <c r="M83" s="299" t="s">
        <v>501</v>
      </c>
    </row>
    <row r="84" spans="1:13" ht="13.5" customHeight="1" x14ac:dyDescent="0.2">
      <c r="A84" s="239"/>
      <c r="B84" s="251" t="s">
        <v>566</v>
      </c>
      <c r="C84" s="242" t="s">
        <v>138</v>
      </c>
      <c r="D84" s="241">
        <f>+DATOS!D66</f>
        <v>5000000</v>
      </c>
      <c r="E84" s="358">
        <f>+DATOS!E66</f>
        <v>0</v>
      </c>
      <c r="F84" s="359">
        <f>+DATOS!F66</f>
        <v>5000000</v>
      </c>
      <c r="G84" s="300"/>
      <c r="H84" s="301"/>
      <c r="I84" s="297"/>
      <c r="J84" s="344"/>
      <c r="K84" s="298">
        <v>2</v>
      </c>
      <c r="L84" s="298"/>
      <c r="M84" s="299"/>
    </row>
    <row r="85" spans="1:13" ht="13.5" customHeight="1" x14ac:dyDescent="0.2">
      <c r="A85" s="239"/>
      <c r="B85" s="251" t="s">
        <v>565</v>
      </c>
      <c r="C85" s="242" t="s">
        <v>139</v>
      </c>
      <c r="D85" s="241">
        <f>+DATOS!D67</f>
        <v>0</v>
      </c>
      <c r="E85" s="359">
        <f>+DATOS!E67</f>
        <v>0</v>
      </c>
      <c r="F85" s="358">
        <f>+DATOS!F67</f>
        <v>0</v>
      </c>
      <c r="G85" s="295"/>
      <c r="H85" s="296"/>
      <c r="I85" s="297"/>
      <c r="J85" s="344"/>
      <c r="K85" s="298">
        <v>1</v>
      </c>
      <c r="L85" s="298">
        <v>15</v>
      </c>
      <c r="M85" s="299" t="s">
        <v>501</v>
      </c>
    </row>
    <row r="86" spans="1:13" ht="13.5" customHeight="1" x14ac:dyDescent="0.2">
      <c r="A86" s="239"/>
      <c r="B86" s="251" t="s">
        <v>566</v>
      </c>
      <c r="C86" s="242" t="s">
        <v>139</v>
      </c>
      <c r="D86" s="241">
        <f>+DATOS!D68</f>
        <v>8560000</v>
      </c>
      <c r="E86" s="358">
        <f>+DATOS!E68</f>
        <v>0</v>
      </c>
      <c r="F86" s="359">
        <f>+DATOS!F68</f>
        <v>8560000</v>
      </c>
      <c r="G86" s="300"/>
      <c r="H86" s="301"/>
      <c r="I86" s="297"/>
      <c r="J86" s="344"/>
      <c r="K86" s="298">
        <v>2</v>
      </c>
      <c r="L86" s="298"/>
      <c r="M86" s="309"/>
    </row>
    <row r="87" spans="1:13" ht="13.5" customHeight="1" x14ac:dyDescent="0.2">
      <c r="A87" s="239"/>
      <c r="B87" s="251" t="s">
        <v>565</v>
      </c>
      <c r="C87" s="242" t="s">
        <v>561</v>
      </c>
      <c r="D87" s="241">
        <f>+DATOS!D69</f>
        <v>0</v>
      </c>
      <c r="E87" s="359">
        <f>+DATOS!E69</f>
        <v>0</v>
      </c>
      <c r="F87" s="358">
        <f>+DATOS!F69</f>
        <v>0</v>
      </c>
      <c r="G87" s="295"/>
      <c r="H87" s="296"/>
      <c r="I87" s="297"/>
      <c r="J87" s="344"/>
      <c r="K87" s="298">
        <v>1</v>
      </c>
      <c r="L87" s="298">
        <v>17</v>
      </c>
      <c r="M87" s="242" t="s">
        <v>502</v>
      </c>
    </row>
    <row r="88" spans="1:13" ht="13.5" customHeight="1" x14ac:dyDescent="0.2">
      <c r="A88" s="239"/>
      <c r="B88" s="251" t="s">
        <v>566</v>
      </c>
      <c r="C88" s="242" t="s">
        <v>561</v>
      </c>
      <c r="D88" s="241">
        <f>+DATOS!D70</f>
        <v>0</v>
      </c>
      <c r="E88" s="358">
        <f>+DATOS!E70</f>
        <v>0</v>
      </c>
      <c r="F88" s="359">
        <f>+DATOS!F70</f>
        <v>0</v>
      </c>
      <c r="G88" s="300"/>
      <c r="H88" s="301"/>
      <c r="I88" s="297"/>
      <c r="J88" s="344"/>
      <c r="K88" s="298">
        <v>2</v>
      </c>
      <c r="L88" s="298"/>
      <c r="M88" s="310"/>
    </row>
    <row r="89" spans="1:13" ht="13.5" customHeight="1" x14ac:dyDescent="0.2">
      <c r="A89" s="246" t="s">
        <v>503</v>
      </c>
      <c r="B89" s="246" t="s">
        <v>140</v>
      </c>
      <c r="C89" s="246"/>
      <c r="D89" s="236">
        <f>+DATOS!D71</f>
        <v>45662000</v>
      </c>
      <c r="E89" s="356">
        <f>+DATOS!E71</f>
        <v>7762000</v>
      </c>
      <c r="F89" s="356">
        <f>+DATOS!F71</f>
        <v>37900000</v>
      </c>
      <c r="G89" s="291"/>
      <c r="H89" s="292"/>
      <c r="I89" s="292"/>
      <c r="J89" s="344"/>
      <c r="K89" s="293" t="s">
        <v>504</v>
      </c>
      <c r="L89" s="293"/>
      <c r="M89" s="294"/>
    </row>
    <row r="90" spans="1:13" ht="13.5" customHeight="1" x14ac:dyDescent="0.2">
      <c r="A90" s="247" t="s">
        <v>505</v>
      </c>
      <c r="B90" s="246" t="s">
        <v>506</v>
      </c>
      <c r="C90" s="246"/>
      <c r="D90" s="236">
        <f>+DATOS!D72</f>
        <v>35512000</v>
      </c>
      <c r="E90" s="356">
        <f>+DATOS!E72</f>
        <v>5512000</v>
      </c>
      <c r="F90" s="356">
        <f>+DATOS!F72</f>
        <v>30000000</v>
      </c>
      <c r="G90" s="291"/>
      <c r="H90" s="292"/>
      <c r="I90" s="292"/>
      <c r="J90" s="344"/>
      <c r="K90" s="293"/>
      <c r="L90" s="293"/>
      <c r="M90" s="294"/>
    </row>
    <row r="91" spans="1:13" ht="13.5" customHeight="1" x14ac:dyDescent="0.2">
      <c r="A91" s="239"/>
      <c r="B91" s="251" t="s">
        <v>565</v>
      </c>
      <c r="C91" s="242" t="s">
        <v>507</v>
      </c>
      <c r="D91" s="241">
        <f>+DATOS!D73</f>
        <v>0</v>
      </c>
      <c r="E91" s="359">
        <f>+DATOS!E73</f>
        <v>0</v>
      </c>
      <c r="F91" s="358">
        <f>+DATOS!F73</f>
        <v>0</v>
      </c>
      <c r="G91" s="295"/>
      <c r="H91" s="296"/>
      <c r="I91" s="297"/>
      <c r="J91" s="344"/>
      <c r="K91" s="298">
        <v>1</v>
      </c>
      <c r="L91" s="298">
        <v>7</v>
      </c>
      <c r="M91" s="299" t="s">
        <v>508</v>
      </c>
    </row>
    <row r="92" spans="1:13" ht="13.5" customHeight="1" x14ac:dyDescent="0.2">
      <c r="A92" s="239"/>
      <c r="B92" s="251" t="s">
        <v>566</v>
      </c>
      <c r="C92" s="242" t="s">
        <v>507</v>
      </c>
      <c r="D92" s="241">
        <f>+DATOS!D74</f>
        <v>6000000</v>
      </c>
      <c r="E92" s="358">
        <f>+DATOS!E74</f>
        <v>0</v>
      </c>
      <c r="F92" s="359">
        <f>+DATOS!F74</f>
        <v>6000000</v>
      </c>
      <c r="G92" s="300"/>
      <c r="H92" s="301"/>
      <c r="I92" s="297"/>
      <c r="J92" s="344"/>
      <c r="K92" s="298">
        <v>2</v>
      </c>
      <c r="L92" s="298"/>
      <c r="M92" s="299"/>
    </row>
    <row r="93" spans="1:13" ht="13.5" customHeight="1" x14ac:dyDescent="0.2">
      <c r="A93" s="239"/>
      <c r="B93" s="251" t="s">
        <v>565</v>
      </c>
      <c r="C93" s="242" t="s">
        <v>88</v>
      </c>
      <c r="D93" s="241">
        <f>+DATOS!D75</f>
        <v>5512000</v>
      </c>
      <c r="E93" s="359">
        <f>+DATOS!E75</f>
        <v>5512000</v>
      </c>
      <c r="F93" s="358">
        <f>+DATOS!F75</f>
        <v>0</v>
      </c>
      <c r="G93" s="295"/>
      <c r="H93" s="296"/>
      <c r="I93" s="297"/>
      <c r="J93" s="344"/>
      <c r="K93" s="298">
        <v>1</v>
      </c>
      <c r="L93" s="298">
        <v>7</v>
      </c>
      <c r="M93" s="299" t="s">
        <v>508</v>
      </c>
    </row>
    <row r="94" spans="1:13" ht="13.5" customHeight="1" x14ac:dyDescent="0.2">
      <c r="A94" s="239"/>
      <c r="B94" s="251" t="s">
        <v>566</v>
      </c>
      <c r="C94" s="242" t="s">
        <v>88</v>
      </c>
      <c r="D94" s="241">
        <f>+DATOS!D76</f>
        <v>24000000</v>
      </c>
      <c r="E94" s="358">
        <f>+DATOS!E76</f>
        <v>0</v>
      </c>
      <c r="F94" s="359">
        <f>+DATOS!F76</f>
        <v>24000000</v>
      </c>
      <c r="G94" s="300"/>
      <c r="H94" s="301"/>
      <c r="I94" s="297"/>
      <c r="J94" s="344"/>
      <c r="K94" s="298">
        <v>2</v>
      </c>
      <c r="L94" s="298"/>
      <c r="M94" s="299"/>
    </row>
    <row r="95" spans="1:13" ht="13.5" customHeight="1" x14ac:dyDescent="0.2">
      <c r="A95" s="246" t="s">
        <v>509</v>
      </c>
      <c r="B95" s="246" t="s">
        <v>510</v>
      </c>
      <c r="C95" s="247"/>
      <c r="D95" s="236">
        <f>+DATOS!D77</f>
        <v>10150000</v>
      </c>
      <c r="E95" s="356">
        <f>+DATOS!E77</f>
        <v>2250000</v>
      </c>
      <c r="F95" s="356">
        <f>+DATOS!F77</f>
        <v>7900000</v>
      </c>
      <c r="G95" s="291"/>
      <c r="H95" s="292"/>
      <c r="I95" s="292"/>
      <c r="J95" s="344"/>
      <c r="K95" s="293"/>
      <c r="L95" s="293"/>
      <c r="M95" s="294"/>
    </row>
    <row r="96" spans="1:13" ht="13.5" customHeight="1" x14ac:dyDescent="0.2">
      <c r="A96" s="246" t="s">
        <v>511</v>
      </c>
      <c r="B96" s="246" t="s">
        <v>512</v>
      </c>
      <c r="C96" s="247"/>
      <c r="D96" s="236">
        <f>+DATOS!D78</f>
        <v>0</v>
      </c>
      <c r="E96" s="356">
        <f>+DATOS!E78</f>
        <v>0</v>
      </c>
      <c r="F96" s="356">
        <f>+DATOS!F78</f>
        <v>0</v>
      </c>
      <c r="G96" s="291"/>
      <c r="H96" s="292"/>
      <c r="I96" s="292"/>
      <c r="J96" s="344"/>
      <c r="K96" s="293"/>
      <c r="L96" s="293"/>
      <c r="M96" s="294"/>
    </row>
    <row r="97" spans="1:13" ht="13.5" customHeight="1" x14ac:dyDescent="0.2">
      <c r="A97" s="248"/>
      <c r="B97" s="251" t="s">
        <v>565</v>
      </c>
      <c r="C97" s="249" t="s">
        <v>513</v>
      </c>
      <c r="D97" s="241">
        <f>+DATOS!D79</f>
        <v>0</v>
      </c>
      <c r="E97" s="359">
        <f>+DATOS!E79</f>
        <v>0</v>
      </c>
      <c r="F97" s="358">
        <f>+DATOS!F79</f>
        <v>0</v>
      </c>
      <c r="G97" s="295"/>
      <c r="H97" s="296"/>
      <c r="I97" s="297"/>
      <c r="J97" s="344"/>
      <c r="K97" s="298">
        <v>1</v>
      </c>
      <c r="L97" s="298">
        <v>8</v>
      </c>
      <c r="M97" s="299" t="s">
        <v>514</v>
      </c>
    </row>
    <row r="98" spans="1:13" ht="13.5" customHeight="1" x14ac:dyDescent="0.2">
      <c r="A98" s="248"/>
      <c r="B98" s="251" t="s">
        <v>566</v>
      </c>
      <c r="C98" s="249" t="s">
        <v>513</v>
      </c>
      <c r="D98" s="241">
        <f>+DATOS!D80</f>
        <v>0</v>
      </c>
      <c r="E98" s="358">
        <f>+DATOS!E80</f>
        <v>0</v>
      </c>
      <c r="F98" s="359">
        <f>+DATOS!F80</f>
        <v>0</v>
      </c>
      <c r="G98" s="300"/>
      <c r="H98" s="301"/>
      <c r="I98" s="297"/>
      <c r="J98" s="344"/>
      <c r="K98" s="298">
        <v>2</v>
      </c>
      <c r="L98" s="298"/>
      <c r="M98" s="299"/>
    </row>
    <row r="99" spans="1:13" ht="13.5" customHeight="1" x14ac:dyDescent="0.2">
      <c r="A99" s="248"/>
      <c r="B99" s="251" t="s">
        <v>565</v>
      </c>
      <c r="C99" s="249" t="s">
        <v>515</v>
      </c>
      <c r="D99" s="241">
        <f>+DATOS!D81</f>
        <v>0</v>
      </c>
      <c r="E99" s="359">
        <f>+DATOS!E81</f>
        <v>0</v>
      </c>
      <c r="F99" s="358">
        <f>+DATOS!F81</f>
        <v>0</v>
      </c>
      <c r="G99" s="295"/>
      <c r="H99" s="296"/>
      <c r="I99" s="297"/>
      <c r="J99" s="344"/>
      <c r="K99" s="298">
        <v>1</v>
      </c>
      <c r="L99" s="298">
        <v>8</v>
      </c>
      <c r="M99" s="299" t="s">
        <v>514</v>
      </c>
    </row>
    <row r="100" spans="1:13" ht="13.5" customHeight="1" x14ac:dyDescent="0.2">
      <c r="A100" s="248"/>
      <c r="B100" s="251" t="s">
        <v>566</v>
      </c>
      <c r="C100" s="249" t="s">
        <v>515</v>
      </c>
      <c r="D100" s="241">
        <f>+DATOS!D82</f>
        <v>0</v>
      </c>
      <c r="E100" s="358">
        <f>+DATOS!E82</f>
        <v>0</v>
      </c>
      <c r="F100" s="359">
        <f>+DATOS!F82</f>
        <v>0</v>
      </c>
      <c r="G100" s="300"/>
      <c r="H100" s="301"/>
      <c r="I100" s="297"/>
      <c r="J100" s="344"/>
      <c r="K100" s="298">
        <v>2</v>
      </c>
      <c r="L100" s="298"/>
      <c r="M100" s="299"/>
    </row>
    <row r="101" spans="1:13" ht="13.5" customHeight="1" x14ac:dyDescent="0.2">
      <c r="A101" s="247" t="s">
        <v>516</v>
      </c>
      <c r="B101" s="246" t="s">
        <v>331</v>
      </c>
      <c r="C101" s="247"/>
      <c r="D101" s="236">
        <f>+DATOS!D83</f>
        <v>2500000</v>
      </c>
      <c r="E101" s="356">
        <f>+DATOS!E83</f>
        <v>2000000</v>
      </c>
      <c r="F101" s="356">
        <f>+DATOS!F83</f>
        <v>500000</v>
      </c>
      <c r="G101" s="291"/>
      <c r="H101" s="292"/>
      <c r="I101" s="292"/>
      <c r="J101" s="344"/>
      <c r="K101" s="293"/>
      <c r="L101" s="293"/>
      <c r="M101" s="294"/>
    </row>
    <row r="102" spans="1:13" ht="13.5" customHeight="1" x14ac:dyDescent="0.2">
      <c r="A102" s="248"/>
      <c r="B102" s="251" t="s">
        <v>565</v>
      </c>
      <c r="C102" s="249" t="s">
        <v>517</v>
      </c>
      <c r="D102" s="241">
        <f>+DATOS!D84</f>
        <v>0</v>
      </c>
      <c r="E102" s="359">
        <f>+DATOS!E84</f>
        <v>0</v>
      </c>
      <c r="F102" s="358">
        <f>+DATOS!F84</f>
        <v>0</v>
      </c>
      <c r="G102" s="295"/>
      <c r="H102" s="296"/>
      <c r="I102" s="297"/>
      <c r="J102" s="344"/>
      <c r="K102" s="298">
        <v>1</v>
      </c>
      <c r="L102" s="298">
        <v>9</v>
      </c>
      <c r="M102" s="299" t="s">
        <v>518</v>
      </c>
    </row>
    <row r="103" spans="1:13" ht="13.5" customHeight="1" x14ac:dyDescent="0.2">
      <c r="A103" s="248"/>
      <c r="B103" s="251" t="s">
        <v>566</v>
      </c>
      <c r="C103" s="249" t="s">
        <v>517</v>
      </c>
      <c r="D103" s="241">
        <f>+DATOS!D85</f>
        <v>0</v>
      </c>
      <c r="E103" s="358">
        <f>+DATOS!E85</f>
        <v>0</v>
      </c>
      <c r="F103" s="359">
        <f>+DATOS!F85</f>
        <v>0</v>
      </c>
      <c r="G103" s="300"/>
      <c r="H103" s="301"/>
      <c r="I103" s="297"/>
      <c r="J103" s="344"/>
      <c r="K103" s="298">
        <v>2</v>
      </c>
      <c r="L103" s="298"/>
      <c r="M103" s="299"/>
    </row>
    <row r="104" spans="1:13" ht="13.5" customHeight="1" x14ac:dyDescent="0.2">
      <c r="A104" s="248"/>
      <c r="B104" s="251" t="s">
        <v>565</v>
      </c>
      <c r="C104" s="249" t="s">
        <v>519</v>
      </c>
      <c r="D104" s="241">
        <f>+DATOS!D86</f>
        <v>0</v>
      </c>
      <c r="E104" s="359">
        <f>+DATOS!E86</f>
        <v>0</v>
      </c>
      <c r="F104" s="358">
        <f>+DATOS!F86</f>
        <v>0</v>
      </c>
      <c r="G104" s="295"/>
      <c r="H104" s="296"/>
      <c r="I104" s="297"/>
      <c r="J104" s="344"/>
      <c r="K104" s="298">
        <v>1</v>
      </c>
      <c r="L104" s="298">
        <v>10</v>
      </c>
      <c r="M104" s="299" t="s">
        <v>520</v>
      </c>
    </row>
    <row r="105" spans="1:13" ht="13.5" customHeight="1" x14ac:dyDescent="0.2">
      <c r="A105" s="248"/>
      <c r="B105" s="251" t="s">
        <v>566</v>
      </c>
      <c r="C105" s="249" t="s">
        <v>519</v>
      </c>
      <c r="D105" s="241">
        <f>+DATOS!D87</f>
        <v>0</v>
      </c>
      <c r="E105" s="358">
        <f>+DATOS!E87</f>
        <v>0</v>
      </c>
      <c r="F105" s="359">
        <f>+DATOS!F87</f>
        <v>0</v>
      </c>
      <c r="G105" s="300"/>
      <c r="H105" s="301"/>
      <c r="I105" s="297"/>
      <c r="J105" s="344"/>
      <c r="K105" s="298">
        <v>2</v>
      </c>
      <c r="L105" s="298"/>
      <c r="M105" s="299"/>
    </row>
    <row r="106" spans="1:13" ht="13.5" customHeight="1" x14ac:dyDescent="0.2">
      <c r="A106" s="248"/>
      <c r="B106" s="251" t="s">
        <v>565</v>
      </c>
      <c r="C106" s="249" t="s">
        <v>521</v>
      </c>
      <c r="D106" s="241">
        <f>+DATOS!D88</f>
        <v>2000000</v>
      </c>
      <c r="E106" s="359">
        <f>+DATOS!E88</f>
        <v>2000000</v>
      </c>
      <c r="F106" s="358">
        <f>+DATOS!F88</f>
        <v>0</v>
      </c>
      <c r="G106" s="295"/>
      <c r="H106" s="296"/>
      <c r="I106" s="297"/>
      <c r="J106" s="344"/>
      <c r="K106" s="298">
        <v>1</v>
      </c>
      <c r="L106" s="298">
        <v>11</v>
      </c>
      <c r="M106" s="299" t="s">
        <v>522</v>
      </c>
    </row>
    <row r="107" spans="1:13" ht="13.5" customHeight="1" x14ac:dyDescent="0.2">
      <c r="A107" s="248"/>
      <c r="B107" s="251" t="s">
        <v>566</v>
      </c>
      <c r="C107" s="249" t="s">
        <v>521</v>
      </c>
      <c r="D107" s="241">
        <f>+DATOS!D89</f>
        <v>500000</v>
      </c>
      <c r="E107" s="358">
        <f>+DATOS!E89</f>
        <v>0</v>
      </c>
      <c r="F107" s="359">
        <f>+DATOS!F89</f>
        <v>500000</v>
      </c>
      <c r="G107" s="300"/>
      <c r="H107" s="301"/>
      <c r="I107" s="297"/>
      <c r="J107" s="344"/>
      <c r="K107" s="298">
        <v>2</v>
      </c>
      <c r="L107" s="298"/>
      <c r="M107" s="299"/>
    </row>
    <row r="108" spans="1:13" ht="13.5" customHeight="1" x14ac:dyDescent="0.2">
      <c r="A108" s="248"/>
      <c r="B108" s="251" t="s">
        <v>565</v>
      </c>
      <c r="C108" s="249" t="s">
        <v>523</v>
      </c>
      <c r="D108" s="241">
        <f>+DATOS!D90</f>
        <v>0</v>
      </c>
      <c r="E108" s="359">
        <f>+DATOS!E90</f>
        <v>0</v>
      </c>
      <c r="F108" s="358">
        <f>+DATOS!F90</f>
        <v>0</v>
      </c>
      <c r="G108" s="295"/>
      <c r="H108" s="296"/>
      <c r="I108" s="297"/>
      <c r="J108" s="344"/>
      <c r="K108" s="298">
        <v>1</v>
      </c>
      <c r="L108" s="298">
        <v>12</v>
      </c>
      <c r="M108" s="299" t="s">
        <v>524</v>
      </c>
    </row>
    <row r="109" spans="1:13" ht="13.5" customHeight="1" x14ac:dyDescent="0.2">
      <c r="A109" s="248"/>
      <c r="B109" s="251" t="s">
        <v>566</v>
      </c>
      <c r="C109" s="249" t="s">
        <v>523</v>
      </c>
      <c r="D109" s="241">
        <f>+DATOS!D91</f>
        <v>0</v>
      </c>
      <c r="E109" s="358">
        <f>+DATOS!E91</f>
        <v>0</v>
      </c>
      <c r="F109" s="359">
        <f>+DATOS!F91</f>
        <v>0</v>
      </c>
      <c r="G109" s="300"/>
      <c r="H109" s="301"/>
      <c r="I109" s="297"/>
      <c r="J109" s="344"/>
      <c r="K109" s="298">
        <v>2</v>
      </c>
      <c r="L109" s="298"/>
      <c r="M109" s="309"/>
    </row>
    <row r="110" spans="1:13" ht="13.5" customHeight="1" x14ac:dyDescent="0.2">
      <c r="A110" s="248"/>
      <c r="B110" s="251" t="s">
        <v>565</v>
      </c>
      <c r="C110" s="249" t="s">
        <v>525</v>
      </c>
      <c r="D110" s="241">
        <f>+DATOS!D92</f>
        <v>0</v>
      </c>
      <c r="E110" s="359">
        <f>+DATOS!E92</f>
        <v>0</v>
      </c>
      <c r="F110" s="358">
        <f>+DATOS!F92</f>
        <v>0</v>
      </c>
      <c r="G110" s="295"/>
      <c r="H110" s="296"/>
      <c r="I110" s="297"/>
      <c r="J110" s="344"/>
      <c r="K110" s="298">
        <v>1</v>
      </c>
      <c r="L110" s="298">
        <v>13</v>
      </c>
      <c r="M110" s="249" t="s">
        <v>525</v>
      </c>
    </row>
    <row r="111" spans="1:13" ht="13.5" customHeight="1" x14ac:dyDescent="0.2">
      <c r="A111" s="248"/>
      <c r="B111" s="251" t="s">
        <v>566</v>
      </c>
      <c r="C111" s="249" t="s">
        <v>525</v>
      </c>
      <c r="D111" s="241">
        <f>+DATOS!D93</f>
        <v>0</v>
      </c>
      <c r="E111" s="358">
        <f>+DATOS!E93</f>
        <v>0</v>
      </c>
      <c r="F111" s="359">
        <f>+DATOS!F93</f>
        <v>0</v>
      </c>
      <c r="G111" s="300"/>
      <c r="H111" s="301"/>
      <c r="I111" s="297"/>
      <c r="J111" s="344"/>
      <c r="K111" s="298">
        <v>2</v>
      </c>
      <c r="L111" s="298"/>
      <c r="M111" s="311"/>
    </row>
    <row r="112" spans="1:13" ht="13.5" customHeight="1" x14ac:dyDescent="0.2">
      <c r="A112" s="247" t="s">
        <v>526</v>
      </c>
      <c r="B112" s="246" t="s">
        <v>527</v>
      </c>
      <c r="C112" s="247"/>
      <c r="D112" s="236">
        <f>+DATOS!D94</f>
        <v>0</v>
      </c>
      <c r="E112" s="356">
        <f>+DATOS!E94</f>
        <v>0</v>
      </c>
      <c r="F112" s="356">
        <f>+DATOS!F94</f>
        <v>0</v>
      </c>
      <c r="G112" s="291"/>
      <c r="H112" s="292"/>
      <c r="I112" s="292"/>
      <c r="J112" s="344"/>
      <c r="K112" s="293"/>
      <c r="L112" s="293"/>
      <c r="M112" s="294"/>
    </row>
    <row r="113" spans="1:13" ht="13.5" customHeight="1" x14ac:dyDescent="0.2">
      <c r="A113" s="248"/>
      <c r="B113" s="251" t="s">
        <v>565</v>
      </c>
      <c r="C113" s="249" t="s">
        <v>143</v>
      </c>
      <c r="D113" s="241">
        <f>+DATOS!D95</f>
        <v>0</v>
      </c>
      <c r="E113" s="359">
        <f>+DATOS!E95</f>
        <v>0</v>
      </c>
      <c r="F113" s="358">
        <f>+DATOS!F95</f>
        <v>0</v>
      </c>
      <c r="G113" s="295"/>
      <c r="H113" s="296"/>
      <c r="I113" s="297"/>
      <c r="J113" s="344"/>
      <c r="K113" s="298">
        <v>1</v>
      </c>
      <c r="L113" s="298">
        <v>14</v>
      </c>
      <c r="M113" s="299" t="s">
        <v>528</v>
      </c>
    </row>
    <row r="114" spans="1:13" ht="13.5" customHeight="1" x14ac:dyDescent="0.2">
      <c r="A114" s="248"/>
      <c r="B114" s="251" t="s">
        <v>566</v>
      </c>
      <c r="C114" s="249" t="s">
        <v>143</v>
      </c>
      <c r="D114" s="241">
        <f>+DATOS!D96</f>
        <v>0</v>
      </c>
      <c r="E114" s="358">
        <f>+DATOS!E96</f>
        <v>0</v>
      </c>
      <c r="F114" s="359">
        <f>+DATOS!F96</f>
        <v>0</v>
      </c>
      <c r="G114" s="300"/>
      <c r="H114" s="301"/>
      <c r="I114" s="301"/>
      <c r="J114" s="344"/>
      <c r="K114" s="298">
        <v>2</v>
      </c>
      <c r="L114" s="298"/>
      <c r="M114" s="299"/>
    </row>
    <row r="115" spans="1:13" ht="13.5" customHeight="1" x14ac:dyDescent="0.2">
      <c r="A115" s="247" t="s">
        <v>529</v>
      </c>
      <c r="B115" s="246" t="s">
        <v>530</v>
      </c>
      <c r="C115" s="247"/>
      <c r="D115" s="236">
        <f>+DATOS!D97</f>
        <v>7000000</v>
      </c>
      <c r="E115" s="356">
        <f>+DATOS!E97</f>
        <v>0</v>
      </c>
      <c r="F115" s="356">
        <f>+DATOS!F97</f>
        <v>7000000</v>
      </c>
      <c r="G115" s="291"/>
      <c r="H115" s="292"/>
      <c r="I115" s="292"/>
      <c r="J115" s="344"/>
      <c r="K115" s="293"/>
      <c r="L115" s="293"/>
      <c r="M115" s="294"/>
    </row>
    <row r="116" spans="1:13" ht="13.5" customHeight="1" x14ac:dyDescent="0.2">
      <c r="A116" s="248"/>
      <c r="B116" s="251" t="s">
        <v>565</v>
      </c>
      <c r="C116" s="249" t="s">
        <v>168</v>
      </c>
      <c r="D116" s="241">
        <f>+DATOS!D98</f>
        <v>0</v>
      </c>
      <c r="E116" s="359">
        <f>+DATOS!E98</f>
        <v>0</v>
      </c>
      <c r="F116" s="358">
        <f>+DATOS!F98</f>
        <v>0</v>
      </c>
      <c r="G116" s="295"/>
      <c r="H116" s="296"/>
      <c r="I116" s="297"/>
      <c r="J116" s="344"/>
      <c r="K116" s="298">
        <v>1</v>
      </c>
      <c r="L116" s="298">
        <v>16</v>
      </c>
      <c r="M116" s="249" t="s">
        <v>168</v>
      </c>
    </row>
    <row r="117" spans="1:13" ht="13.5" customHeight="1" x14ac:dyDescent="0.2">
      <c r="A117" s="248"/>
      <c r="B117" s="251" t="s">
        <v>566</v>
      </c>
      <c r="C117" s="249" t="s">
        <v>168</v>
      </c>
      <c r="D117" s="241">
        <f>+DATOS!D99</f>
        <v>7000000</v>
      </c>
      <c r="E117" s="358">
        <f>+DATOS!E99</f>
        <v>0</v>
      </c>
      <c r="F117" s="359">
        <f>+DATOS!F99</f>
        <v>7000000</v>
      </c>
      <c r="G117" s="300"/>
      <c r="H117" s="301"/>
      <c r="I117" s="301"/>
      <c r="J117" s="344"/>
      <c r="K117" s="298">
        <v>2</v>
      </c>
      <c r="L117" s="298"/>
      <c r="M117" s="311"/>
    </row>
    <row r="118" spans="1:13" ht="13.5" customHeight="1" x14ac:dyDescent="0.2">
      <c r="A118" s="247" t="s">
        <v>531</v>
      </c>
      <c r="B118" s="246" t="s">
        <v>532</v>
      </c>
      <c r="C118" s="247"/>
      <c r="D118" s="236">
        <f>+DATOS!D100</f>
        <v>0</v>
      </c>
      <c r="E118" s="356">
        <f>+DATOS!E100</f>
        <v>0</v>
      </c>
      <c r="F118" s="356">
        <f>+DATOS!F100</f>
        <v>0</v>
      </c>
      <c r="G118" s="291"/>
      <c r="H118" s="292"/>
      <c r="I118" s="292"/>
      <c r="J118" s="344"/>
      <c r="K118" s="293"/>
      <c r="L118" s="293"/>
      <c r="M118" s="294"/>
    </row>
    <row r="119" spans="1:13" ht="13.5" customHeight="1" x14ac:dyDescent="0.2">
      <c r="A119" s="248"/>
      <c r="B119" s="251" t="s">
        <v>565</v>
      </c>
      <c r="C119" s="249" t="s">
        <v>533</v>
      </c>
      <c r="D119" s="241">
        <f>+DATOS!D101</f>
        <v>0</v>
      </c>
      <c r="E119" s="359">
        <f>+DATOS!E101</f>
        <v>0</v>
      </c>
      <c r="F119" s="358">
        <f>+DATOS!F101</f>
        <v>0</v>
      </c>
      <c r="G119" s="295"/>
      <c r="H119" s="296"/>
      <c r="I119" s="297"/>
      <c r="J119" s="344"/>
      <c r="K119" s="298">
        <v>1</v>
      </c>
      <c r="L119" s="298">
        <v>18</v>
      </c>
      <c r="M119" s="299" t="s">
        <v>534</v>
      </c>
    </row>
    <row r="120" spans="1:13" ht="13.5" customHeight="1" x14ac:dyDescent="0.2">
      <c r="A120" s="248"/>
      <c r="B120" s="251" t="s">
        <v>566</v>
      </c>
      <c r="C120" s="249" t="s">
        <v>533</v>
      </c>
      <c r="D120" s="241">
        <f>+DATOS!D102</f>
        <v>0</v>
      </c>
      <c r="E120" s="358">
        <f>+DATOS!E102</f>
        <v>0</v>
      </c>
      <c r="F120" s="359">
        <f>+DATOS!F102</f>
        <v>0</v>
      </c>
      <c r="G120" s="300"/>
      <c r="H120" s="301"/>
      <c r="I120" s="301"/>
      <c r="J120" s="344"/>
      <c r="K120" s="298">
        <v>2</v>
      </c>
      <c r="L120" s="298"/>
      <c r="M120" s="299"/>
    </row>
    <row r="121" spans="1:13" ht="13.5" customHeight="1" x14ac:dyDescent="0.2">
      <c r="A121" s="247" t="s">
        <v>535</v>
      </c>
      <c r="B121" s="246" t="s">
        <v>536</v>
      </c>
      <c r="C121" s="247"/>
      <c r="D121" s="236">
        <f>+DATOS!D103</f>
        <v>650000</v>
      </c>
      <c r="E121" s="356">
        <f>+DATOS!E103</f>
        <v>250000</v>
      </c>
      <c r="F121" s="356">
        <f>+DATOS!F103</f>
        <v>400000</v>
      </c>
      <c r="G121" s="291"/>
      <c r="H121" s="292"/>
      <c r="I121" s="292"/>
      <c r="J121" s="344"/>
      <c r="K121" s="293"/>
      <c r="L121" s="293"/>
      <c r="M121" s="294"/>
    </row>
    <row r="122" spans="1:13" ht="13.5" customHeight="1" x14ac:dyDescent="0.2">
      <c r="A122" s="248"/>
      <c r="B122" s="251" t="s">
        <v>565</v>
      </c>
      <c r="C122" s="249" t="s">
        <v>537</v>
      </c>
      <c r="D122" s="241">
        <f>+DATOS!D104</f>
        <v>250000</v>
      </c>
      <c r="E122" s="359">
        <f>+DATOS!E104</f>
        <v>250000</v>
      </c>
      <c r="F122" s="358">
        <f>+DATOS!F104</f>
        <v>0</v>
      </c>
      <c r="G122" s="295"/>
      <c r="H122" s="296"/>
      <c r="I122" s="297"/>
      <c r="J122" s="344"/>
      <c r="K122" s="298">
        <v>1</v>
      </c>
      <c r="L122" s="298">
        <v>18</v>
      </c>
      <c r="M122" s="299" t="s">
        <v>534</v>
      </c>
    </row>
    <row r="123" spans="1:13" ht="13.5" customHeight="1" x14ac:dyDescent="0.2">
      <c r="A123" s="248"/>
      <c r="B123" s="251" t="s">
        <v>566</v>
      </c>
      <c r="C123" s="249" t="s">
        <v>537</v>
      </c>
      <c r="D123" s="241">
        <f>+DATOS!D105</f>
        <v>400000</v>
      </c>
      <c r="E123" s="358">
        <f>+DATOS!E105</f>
        <v>0</v>
      </c>
      <c r="F123" s="359">
        <f>+DATOS!F105</f>
        <v>400000</v>
      </c>
      <c r="G123" s="300"/>
      <c r="H123" s="301"/>
      <c r="I123" s="301"/>
      <c r="J123" s="344"/>
      <c r="K123" s="298">
        <v>2</v>
      </c>
      <c r="L123" s="298"/>
      <c r="M123" s="299"/>
    </row>
    <row r="124" spans="1:13" ht="13.5" customHeight="1" x14ac:dyDescent="0.2">
      <c r="A124" s="248"/>
      <c r="B124" s="251" t="s">
        <v>565</v>
      </c>
      <c r="C124" s="249" t="s">
        <v>538</v>
      </c>
      <c r="D124" s="241">
        <f>+DATOS!D106</f>
        <v>0</v>
      </c>
      <c r="E124" s="359">
        <f>+DATOS!E106</f>
        <v>0</v>
      </c>
      <c r="F124" s="358">
        <f>+DATOS!F106</f>
        <v>0</v>
      </c>
      <c r="G124" s="295"/>
      <c r="H124" s="296"/>
      <c r="I124" s="297"/>
      <c r="J124" s="344"/>
      <c r="K124" s="298">
        <v>1</v>
      </c>
      <c r="L124" s="298">
        <v>18</v>
      </c>
      <c r="M124" s="299" t="s">
        <v>534</v>
      </c>
    </row>
    <row r="125" spans="1:13" ht="13.5" customHeight="1" x14ac:dyDescent="0.2">
      <c r="A125" s="248"/>
      <c r="B125" s="251" t="s">
        <v>566</v>
      </c>
      <c r="C125" s="249" t="s">
        <v>538</v>
      </c>
      <c r="D125" s="241">
        <f>+DATOS!D107</f>
        <v>0</v>
      </c>
      <c r="E125" s="358">
        <f>+DATOS!E107</f>
        <v>0</v>
      </c>
      <c r="F125" s="359">
        <f>+DATOS!F107</f>
        <v>0</v>
      </c>
      <c r="G125" s="300"/>
      <c r="H125" s="301"/>
      <c r="I125" s="301"/>
      <c r="J125" s="344"/>
      <c r="K125" s="298">
        <v>2</v>
      </c>
      <c r="L125" s="298"/>
      <c r="M125" s="299"/>
    </row>
    <row r="126" spans="1:13" ht="13.5" customHeight="1" x14ac:dyDescent="0.2">
      <c r="A126" s="248"/>
      <c r="B126" s="251" t="s">
        <v>565</v>
      </c>
      <c r="C126" s="249" t="s">
        <v>539</v>
      </c>
      <c r="D126" s="241">
        <f>+DATOS!D108</f>
        <v>0</v>
      </c>
      <c r="E126" s="359">
        <f>+DATOS!E108</f>
        <v>0</v>
      </c>
      <c r="F126" s="358">
        <f>+DATOS!F108</f>
        <v>0</v>
      </c>
      <c r="G126" s="295"/>
      <c r="H126" s="296"/>
      <c r="I126" s="297"/>
      <c r="J126" s="344"/>
      <c r="K126" s="298">
        <v>1</v>
      </c>
      <c r="L126" s="298">
        <v>18</v>
      </c>
      <c r="M126" s="299" t="s">
        <v>534</v>
      </c>
    </row>
    <row r="127" spans="1:13" ht="13.5" customHeight="1" x14ac:dyDescent="0.2">
      <c r="A127" s="248"/>
      <c r="B127" s="251" t="s">
        <v>566</v>
      </c>
      <c r="C127" s="249" t="s">
        <v>539</v>
      </c>
      <c r="D127" s="241">
        <f>+DATOS!D109</f>
        <v>0</v>
      </c>
      <c r="E127" s="358">
        <f>+DATOS!E109</f>
        <v>0</v>
      </c>
      <c r="F127" s="359">
        <f>+DATOS!F109</f>
        <v>0</v>
      </c>
      <c r="G127" s="300"/>
      <c r="H127" s="301"/>
      <c r="I127" s="301"/>
      <c r="J127" s="344"/>
      <c r="K127" s="298">
        <v>2</v>
      </c>
      <c r="L127" s="298"/>
      <c r="M127" s="299"/>
    </row>
    <row r="128" spans="1:13" ht="13.5" customHeight="1" x14ac:dyDescent="0.2">
      <c r="A128" s="346" t="s">
        <v>540</v>
      </c>
      <c r="B128" s="246" t="s">
        <v>541</v>
      </c>
      <c r="C128" s="247"/>
      <c r="D128" s="236">
        <f>+DATOS!D110</f>
        <v>0</v>
      </c>
      <c r="E128" s="356">
        <f>+DATOS!E110</f>
        <v>0</v>
      </c>
      <c r="F128" s="356">
        <f>+DATOS!F110</f>
        <v>0</v>
      </c>
      <c r="G128" s="291"/>
      <c r="H128" s="292"/>
      <c r="I128" s="292"/>
      <c r="J128" s="344"/>
      <c r="K128" s="293"/>
      <c r="L128" s="293"/>
      <c r="M128" s="294"/>
    </row>
    <row r="129" spans="1:13" ht="13.5" customHeight="1" x14ac:dyDescent="0.2">
      <c r="A129" s="248"/>
      <c r="B129" s="251" t="s">
        <v>565</v>
      </c>
      <c r="C129" s="249" t="s">
        <v>542</v>
      </c>
      <c r="D129" s="241">
        <f>+DATOS!D111</f>
        <v>0</v>
      </c>
      <c r="E129" s="360">
        <f>+DATOS!E111</f>
        <v>0</v>
      </c>
      <c r="F129" s="358">
        <f>+DATOS!F111</f>
        <v>0</v>
      </c>
      <c r="G129" s="295"/>
      <c r="H129" s="296"/>
      <c r="I129" s="297"/>
      <c r="J129" s="344"/>
      <c r="K129" s="298">
        <v>1</v>
      </c>
      <c r="L129" s="298">
        <v>18</v>
      </c>
      <c r="M129" s="299" t="s">
        <v>534</v>
      </c>
    </row>
    <row r="130" spans="1:13" ht="13.5" customHeight="1" x14ac:dyDescent="0.2">
      <c r="A130" s="248"/>
      <c r="B130" s="251" t="s">
        <v>566</v>
      </c>
      <c r="C130" s="249" t="s">
        <v>542</v>
      </c>
      <c r="D130" s="241">
        <f>+DATOS!D112</f>
        <v>0</v>
      </c>
      <c r="E130" s="358">
        <f>+DATOS!E112</f>
        <v>0</v>
      </c>
      <c r="F130" s="360">
        <f>+DATOS!F112</f>
        <v>0</v>
      </c>
      <c r="G130" s="300"/>
      <c r="H130" s="301"/>
      <c r="I130" s="301"/>
      <c r="J130" s="344"/>
      <c r="K130" s="298">
        <v>2</v>
      </c>
      <c r="L130" s="298"/>
      <c r="M130" s="299"/>
    </row>
    <row r="131" spans="1:13" ht="13.5" customHeight="1" x14ac:dyDescent="0.2">
      <c r="A131" s="346">
        <v>2.2000000000000002</v>
      </c>
      <c r="B131" s="893" t="s">
        <v>543</v>
      </c>
      <c r="C131" s="893"/>
      <c r="D131" s="236">
        <f>+DATOS!D113</f>
        <v>29799778</v>
      </c>
      <c r="E131" s="356">
        <f>+DATOS!E113</f>
        <v>0</v>
      </c>
      <c r="F131" s="356">
        <f>+DATOS!F113</f>
        <v>29799778</v>
      </c>
      <c r="G131" s="291"/>
      <c r="H131" s="292"/>
      <c r="I131" s="292"/>
      <c r="J131" s="344"/>
      <c r="K131" s="293"/>
      <c r="L131" s="293"/>
      <c r="M131" s="294"/>
    </row>
    <row r="132" spans="1:13" ht="13.5" customHeight="1" x14ac:dyDescent="0.2">
      <c r="A132" s="346" t="s">
        <v>544</v>
      </c>
      <c r="B132" s="246" t="s">
        <v>545</v>
      </c>
      <c r="C132" s="246"/>
      <c r="D132" s="236">
        <f>+DATOS!D114</f>
        <v>1440000</v>
      </c>
      <c r="E132" s="356">
        <f>+DATOS!E114</f>
        <v>0</v>
      </c>
      <c r="F132" s="356">
        <f>+DATOS!F114</f>
        <v>1440000</v>
      </c>
      <c r="G132" s="291"/>
      <c r="H132" s="292"/>
      <c r="I132" s="292"/>
      <c r="J132" s="344"/>
      <c r="K132" s="293"/>
      <c r="L132" s="293"/>
      <c r="M132" s="294"/>
    </row>
    <row r="133" spans="1:13" ht="13.5" customHeight="1" x14ac:dyDescent="0.2">
      <c r="A133" s="251"/>
      <c r="B133" s="251" t="s">
        <v>565</v>
      </c>
      <c r="C133" s="261" t="s">
        <v>546</v>
      </c>
      <c r="D133" s="241">
        <f>+DATOS!D115</f>
        <v>0</v>
      </c>
      <c r="E133" s="359">
        <f>+DATOS!E115</f>
        <v>0</v>
      </c>
      <c r="F133" s="358">
        <f>+DATOS!F115</f>
        <v>0</v>
      </c>
      <c r="G133" s="295"/>
      <c r="H133" s="296"/>
      <c r="I133" s="297"/>
      <c r="J133" s="344"/>
      <c r="K133" s="298">
        <v>1</v>
      </c>
      <c r="L133" s="298">
        <v>23</v>
      </c>
      <c r="M133" s="261" t="s">
        <v>546</v>
      </c>
    </row>
    <row r="134" spans="1:13" ht="13.5" customHeight="1" x14ac:dyDescent="0.2">
      <c r="A134" s="251"/>
      <c r="B134" s="251" t="s">
        <v>566</v>
      </c>
      <c r="C134" s="261" t="s">
        <v>546</v>
      </c>
      <c r="D134" s="241">
        <f>+DATOS!D116</f>
        <v>1440000</v>
      </c>
      <c r="E134" s="358">
        <f>+DATOS!E116</f>
        <v>0</v>
      </c>
      <c r="F134" s="359">
        <f>+DATOS!F116</f>
        <v>1440000</v>
      </c>
      <c r="G134" s="300"/>
      <c r="H134" s="301"/>
      <c r="I134" s="301"/>
      <c r="J134" s="344"/>
      <c r="K134" s="298">
        <v>2</v>
      </c>
      <c r="L134" s="298"/>
      <c r="M134" s="261"/>
    </row>
    <row r="135" spans="1:13" ht="13.5" customHeight="1" x14ac:dyDescent="0.2">
      <c r="A135" s="251"/>
      <c r="B135" s="251" t="s">
        <v>565</v>
      </c>
      <c r="C135" s="242" t="s">
        <v>147</v>
      </c>
      <c r="D135" s="241">
        <f>+DATOS!D117</f>
        <v>0</v>
      </c>
      <c r="E135" s="359">
        <f>+DATOS!E117</f>
        <v>0</v>
      </c>
      <c r="F135" s="358">
        <f>+DATOS!F117</f>
        <v>0</v>
      </c>
      <c r="G135" s="295"/>
      <c r="H135" s="296"/>
      <c r="I135" s="297"/>
      <c r="J135" s="344"/>
      <c r="K135" s="298">
        <v>1</v>
      </c>
      <c r="L135" s="298">
        <v>24</v>
      </c>
      <c r="M135" s="242" t="s">
        <v>547</v>
      </c>
    </row>
    <row r="136" spans="1:13" ht="13.5" customHeight="1" x14ac:dyDescent="0.2">
      <c r="A136" s="251"/>
      <c r="B136" s="251" t="s">
        <v>566</v>
      </c>
      <c r="C136" s="242" t="s">
        <v>147</v>
      </c>
      <c r="D136" s="241">
        <f>+DATOS!D118</f>
        <v>0</v>
      </c>
      <c r="E136" s="358">
        <f>+DATOS!E118</f>
        <v>0</v>
      </c>
      <c r="F136" s="359">
        <f>+DATOS!F118</f>
        <v>0</v>
      </c>
      <c r="G136" s="300"/>
      <c r="H136" s="301"/>
      <c r="I136" s="301"/>
      <c r="J136" s="344"/>
      <c r="K136" s="298">
        <v>2</v>
      </c>
      <c r="L136" s="298"/>
      <c r="M136" s="242"/>
    </row>
    <row r="137" spans="1:13" ht="13.5" customHeight="1" x14ac:dyDescent="0.2">
      <c r="A137" s="251"/>
      <c r="B137" s="251" t="s">
        <v>565</v>
      </c>
      <c r="C137" s="242" t="s">
        <v>558</v>
      </c>
      <c r="D137" s="241">
        <f>+DATOS!D119</f>
        <v>0</v>
      </c>
      <c r="E137" s="359">
        <f>+DATOS!E119</f>
        <v>0</v>
      </c>
      <c r="F137" s="358">
        <f>+DATOS!F119</f>
        <v>0</v>
      </c>
      <c r="G137" s="295"/>
      <c r="H137" s="296"/>
      <c r="I137" s="297"/>
      <c r="J137" s="344"/>
      <c r="K137" s="298">
        <v>1</v>
      </c>
      <c r="L137" s="298">
        <v>26</v>
      </c>
      <c r="M137" s="242" t="s">
        <v>548</v>
      </c>
    </row>
    <row r="138" spans="1:13" ht="13.5" customHeight="1" x14ac:dyDescent="0.2">
      <c r="A138" s="251"/>
      <c r="B138" s="251" t="s">
        <v>566</v>
      </c>
      <c r="C138" s="242" t="s">
        <v>558</v>
      </c>
      <c r="D138" s="241">
        <f>+DATOS!D120</f>
        <v>0</v>
      </c>
      <c r="E138" s="358">
        <f>+DATOS!E120</f>
        <v>0</v>
      </c>
      <c r="F138" s="359">
        <f>+DATOS!F120</f>
        <v>0</v>
      </c>
      <c r="G138" s="300"/>
      <c r="H138" s="301"/>
      <c r="I138" s="301"/>
      <c r="J138" s="344"/>
      <c r="K138" s="298">
        <v>2</v>
      </c>
      <c r="L138" s="298"/>
      <c r="M138" s="242"/>
    </row>
    <row r="139" spans="1:13" ht="13.5" customHeight="1" x14ac:dyDescent="0.2">
      <c r="A139" s="251"/>
      <c r="B139" s="251" t="s">
        <v>565</v>
      </c>
      <c r="C139" s="240" t="s">
        <v>549</v>
      </c>
      <c r="D139" s="241">
        <f>+DATOS!D121</f>
        <v>0</v>
      </c>
      <c r="E139" s="359">
        <f>+DATOS!E121</f>
        <v>0</v>
      </c>
      <c r="F139" s="358">
        <f>+DATOS!F121</f>
        <v>0</v>
      </c>
      <c r="G139" s="295"/>
      <c r="H139" s="296"/>
      <c r="I139" s="297"/>
      <c r="J139" s="344"/>
      <c r="K139" s="298">
        <v>1</v>
      </c>
      <c r="L139" s="298">
        <v>27</v>
      </c>
      <c r="M139" s="240" t="s">
        <v>550</v>
      </c>
    </row>
    <row r="140" spans="1:13" ht="13.5" customHeight="1" x14ac:dyDescent="0.2">
      <c r="A140" s="251"/>
      <c r="B140" s="251" t="s">
        <v>566</v>
      </c>
      <c r="C140" s="240" t="s">
        <v>549</v>
      </c>
      <c r="D140" s="241">
        <f>+DATOS!D122</f>
        <v>0</v>
      </c>
      <c r="E140" s="358">
        <f>+DATOS!E122</f>
        <v>0</v>
      </c>
      <c r="F140" s="359">
        <f>+DATOS!F122</f>
        <v>0</v>
      </c>
      <c r="G140" s="300"/>
      <c r="H140" s="301"/>
      <c r="I140" s="301"/>
      <c r="J140" s="344"/>
      <c r="K140" s="298">
        <v>2</v>
      </c>
      <c r="L140" s="298"/>
      <c r="M140" s="240"/>
    </row>
    <row r="141" spans="1:13" ht="13.5" customHeight="1" x14ac:dyDescent="0.2">
      <c r="A141" s="251"/>
      <c r="B141" s="251" t="s">
        <v>565</v>
      </c>
      <c r="C141" s="242" t="s">
        <v>560</v>
      </c>
      <c r="D141" s="241">
        <f>+DATOS!D123</f>
        <v>0</v>
      </c>
      <c r="E141" s="359">
        <f>+DATOS!E123</f>
        <v>0</v>
      </c>
      <c r="F141" s="358">
        <f>+DATOS!F123</f>
        <v>0</v>
      </c>
      <c r="G141" s="295"/>
      <c r="H141" s="296"/>
      <c r="I141" s="297"/>
      <c r="J141" s="344"/>
      <c r="K141" s="298">
        <v>1</v>
      </c>
      <c r="L141" s="298">
        <v>22</v>
      </c>
      <c r="M141" s="242" t="s">
        <v>551</v>
      </c>
    </row>
    <row r="142" spans="1:13" ht="13.5" customHeight="1" x14ac:dyDescent="0.2">
      <c r="A142" s="251"/>
      <c r="B142" s="251" t="s">
        <v>566</v>
      </c>
      <c r="C142" s="242" t="s">
        <v>560</v>
      </c>
      <c r="D142" s="241">
        <f>+DATOS!D124</f>
        <v>0</v>
      </c>
      <c r="E142" s="358">
        <f>+DATOS!E124</f>
        <v>0</v>
      </c>
      <c r="F142" s="359">
        <f>+DATOS!F124</f>
        <v>0</v>
      </c>
      <c r="G142" s="300"/>
      <c r="H142" s="301"/>
      <c r="I142" s="301"/>
      <c r="J142" s="344"/>
      <c r="K142" s="298">
        <v>2</v>
      </c>
      <c r="L142" s="298"/>
      <c r="M142" s="242"/>
    </row>
    <row r="143" spans="1:13" ht="13.5" customHeight="1" x14ac:dyDescent="0.2">
      <c r="A143" s="251"/>
      <c r="B143" s="251" t="s">
        <v>565</v>
      </c>
      <c r="C143" s="261" t="s">
        <v>552</v>
      </c>
      <c r="D143" s="241">
        <f>+DATOS!D125</f>
        <v>0</v>
      </c>
      <c r="E143" s="359">
        <f>+DATOS!E125</f>
        <v>0</v>
      </c>
      <c r="F143" s="358">
        <f>+DATOS!F125</f>
        <v>0</v>
      </c>
      <c r="G143" s="295"/>
      <c r="H143" s="296"/>
      <c r="I143" s="297"/>
      <c r="J143" s="344"/>
      <c r="K143" s="298">
        <v>1</v>
      </c>
      <c r="L143" s="298">
        <v>25</v>
      </c>
      <c r="M143" s="261" t="s">
        <v>552</v>
      </c>
    </row>
    <row r="144" spans="1:13" ht="13.5" customHeight="1" x14ac:dyDescent="0.2">
      <c r="A144" s="251"/>
      <c r="B144" s="251" t="s">
        <v>566</v>
      </c>
      <c r="C144" s="261" t="s">
        <v>552</v>
      </c>
      <c r="D144" s="241">
        <f>+DATOS!D126</f>
        <v>0</v>
      </c>
      <c r="E144" s="358">
        <f>+DATOS!E126</f>
        <v>0</v>
      </c>
      <c r="F144" s="359">
        <f>+DATOS!F126</f>
        <v>0</v>
      </c>
      <c r="G144" s="300"/>
      <c r="H144" s="301"/>
      <c r="I144" s="301"/>
      <c r="J144" s="344"/>
      <c r="K144" s="298">
        <v>2</v>
      </c>
      <c r="L144" s="298"/>
      <c r="M144" s="312"/>
    </row>
    <row r="145" spans="1:13" ht="13.5" customHeight="1" x14ac:dyDescent="0.2">
      <c r="A145" s="346" t="s">
        <v>553</v>
      </c>
      <c r="B145" s="246" t="s">
        <v>554</v>
      </c>
      <c r="C145" s="246"/>
      <c r="D145" s="236">
        <f>+DATOS!D127</f>
        <v>28359778</v>
      </c>
      <c r="E145" s="356">
        <f>+DATOS!E127</f>
        <v>0</v>
      </c>
      <c r="F145" s="356">
        <f>+DATOS!F127</f>
        <v>28359778</v>
      </c>
      <c r="G145" s="291"/>
      <c r="H145" s="292"/>
      <c r="I145" s="292"/>
      <c r="J145" s="344"/>
      <c r="K145" s="293"/>
      <c r="L145" s="293"/>
      <c r="M145" s="294"/>
    </row>
    <row r="146" spans="1:13" ht="13.5" customHeight="1" x14ac:dyDescent="0.2">
      <c r="A146" s="239"/>
      <c r="B146" s="251" t="s">
        <v>565</v>
      </c>
      <c r="C146" s="242" t="s">
        <v>559</v>
      </c>
      <c r="D146" s="241">
        <f>+DATOS!D128</f>
        <v>0</v>
      </c>
      <c r="E146" s="359">
        <f>+DATOS!E128</f>
        <v>0</v>
      </c>
      <c r="F146" s="358">
        <f>+DATOS!F128</f>
        <v>0</v>
      </c>
      <c r="G146" s="295"/>
      <c r="H146" s="296"/>
      <c r="I146" s="297"/>
      <c r="J146" s="344"/>
      <c r="K146" s="298">
        <v>1</v>
      </c>
      <c r="L146" s="298">
        <v>19</v>
      </c>
      <c r="M146" s="242" t="s">
        <v>555</v>
      </c>
    </row>
    <row r="147" spans="1:13" ht="13.5" customHeight="1" x14ac:dyDescent="0.2">
      <c r="A147" s="239"/>
      <c r="B147" s="251" t="s">
        <v>566</v>
      </c>
      <c r="C147" s="242" t="s">
        <v>559</v>
      </c>
      <c r="D147" s="241">
        <f>+DATOS!D129</f>
        <v>0</v>
      </c>
      <c r="E147" s="358">
        <f>+DATOS!E129</f>
        <v>0</v>
      </c>
      <c r="F147" s="359">
        <f>+DATOS!F129</f>
        <v>0</v>
      </c>
      <c r="G147" s="300"/>
      <c r="H147" s="301"/>
      <c r="I147" s="301"/>
      <c r="J147" s="344"/>
      <c r="K147" s="298">
        <v>2</v>
      </c>
      <c r="L147" s="298"/>
      <c r="M147" s="242"/>
    </row>
    <row r="148" spans="1:13" ht="13.5" customHeight="1" x14ac:dyDescent="0.2">
      <c r="A148" s="239"/>
      <c r="B148" s="251" t="s">
        <v>565</v>
      </c>
      <c r="C148" s="242" t="s">
        <v>556</v>
      </c>
      <c r="D148" s="241">
        <f>+DATOS!D130</f>
        <v>0</v>
      </c>
      <c r="E148" s="359">
        <f>+DATOS!E130</f>
        <v>0</v>
      </c>
      <c r="F148" s="358">
        <f>+DATOS!F130</f>
        <v>0</v>
      </c>
      <c r="G148" s="295"/>
      <c r="H148" s="296"/>
      <c r="I148" s="297"/>
      <c r="J148" s="344"/>
      <c r="K148" s="298">
        <v>1</v>
      </c>
      <c r="L148" s="298">
        <v>21</v>
      </c>
      <c r="M148" s="242" t="s">
        <v>556</v>
      </c>
    </row>
    <row r="149" spans="1:13" ht="13.5" customHeight="1" x14ac:dyDescent="0.2">
      <c r="A149" s="239"/>
      <c r="B149" s="251" t="s">
        <v>566</v>
      </c>
      <c r="C149" s="242" t="s">
        <v>556</v>
      </c>
      <c r="D149" s="241">
        <f>+DATOS!D131</f>
        <v>0</v>
      </c>
      <c r="E149" s="358">
        <f>+DATOS!E131</f>
        <v>0</v>
      </c>
      <c r="F149" s="359">
        <f>+DATOS!F131</f>
        <v>0</v>
      </c>
      <c r="G149" s="300"/>
      <c r="H149" s="301"/>
      <c r="I149" s="301"/>
      <c r="J149" s="344"/>
      <c r="K149" s="298">
        <v>2</v>
      </c>
      <c r="L149" s="298"/>
      <c r="M149" s="313"/>
    </row>
    <row r="150" spans="1:13" ht="13.5" customHeight="1" x14ac:dyDescent="0.2">
      <c r="A150" s="239"/>
      <c r="B150" s="251" t="s">
        <v>565</v>
      </c>
      <c r="C150" s="242" t="s">
        <v>557</v>
      </c>
      <c r="D150" s="241">
        <f>+DATOS!D132</f>
        <v>0</v>
      </c>
      <c r="E150" s="359">
        <f>+DATOS!E132</f>
        <v>0</v>
      </c>
      <c r="F150" s="358">
        <f>+DATOS!F132</f>
        <v>0</v>
      </c>
      <c r="G150" s="295"/>
      <c r="H150" s="296"/>
      <c r="I150" s="297"/>
      <c r="J150" s="344"/>
      <c r="K150" s="298">
        <v>1</v>
      </c>
      <c r="L150" s="304">
        <v>20</v>
      </c>
      <c r="M150" s="242" t="s">
        <v>557</v>
      </c>
    </row>
    <row r="151" spans="1:13" ht="13.5" customHeight="1" thickBot="1" x14ac:dyDescent="0.25">
      <c r="A151" s="239"/>
      <c r="B151" s="251" t="s">
        <v>566</v>
      </c>
      <c r="C151" s="242" t="s">
        <v>557</v>
      </c>
      <c r="D151" s="241">
        <f>+DATOS!D133</f>
        <v>28359778</v>
      </c>
      <c r="E151" s="358">
        <f>+DATOS!E133</f>
        <v>0</v>
      </c>
      <c r="F151" s="359">
        <f>+DATOS!F133</f>
        <v>28359778</v>
      </c>
      <c r="G151" s="300"/>
      <c r="H151" s="314"/>
      <c r="I151" s="314"/>
      <c r="J151" s="344"/>
      <c r="K151" s="315">
        <v>2</v>
      </c>
      <c r="L151" s="315"/>
      <c r="M151" s="262"/>
    </row>
    <row r="152" spans="1:13" ht="13.5" customHeight="1" x14ac:dyDescent="0.2">
      <c r="A152" s="361"/>
      <c r="B152" s="361"/>
      <c r="C152" s="316"/>
      <c r="D152" s="317"/>
      <c r="E152" s="362"/>
      <c r="F152" s="363"/>
      <c r="G152" s="318"/>
      <c r="H152" s="319"/>
      <c r="I152" s="319"/>
      <c r="J152" s="344"/>
      <c r="K152" s="320"/>
      <c r="L152" s="320"/>
      <c r="M152" s="316"/>
    </row>
    <row r="153" spans="1:13" ht="13.5" customHeight="1" x14ac:dyDescent="0.2">
      <c r="A153" s="891" t="s">
        <v>150</v>
      </c>
      <c r="B153" s="891"/>
      <c r="C153" s="891"/>
      <c r="D153" s="891"/>
      <c r="E153" s="891"/>
      <c r="F153" s="891"/>
    </row>
    <row r="154" spans="1:13" ht="15.75" customHeight="1" x14ac:dyDescent="0.2">
      <c r="A154" s="892" t="s">
        <v>1217</v>
      </c>
      <c r="B154" s="892"/>
      <c r="C154" s="892"/>
      <c r="D154" s="892"/>
      <c r="E154" s="892"/>
      <c r="F154" s="892"/>
    </row>
    <row r="155" spans="1:13" ht="13.5" customHeight="1" x14ac:dyDescent="0.2">
      <c r="A155" s="892"/>
      <c r="B155" s="892"/>
      <c r="C155" s="892"/>
      <c r="D155" s="892"/>
      <c r="E155" s="892"/>
      <c r="F155" s="892"/>
    </row>
    <row r="156" spans="1:13" ht="13.5" customHeight="1" x14ac:dyDescent="0.2">
      <c r="A156" s="894" t="s">
        <v>1218</v>
      </c>
      <c r="B156" s="894"/>
      <c r="C156" s="894"/>
      <c r="D156" s="894"/>
      <c r="E156" s="894"/>
      <c r="F156" s="894"/>
    </row>
    <row r="157" spans="1:13" ht="13.5" customHeight="1" x14ac:dyDescent="0.2">
      <c r="A157" s="892"/>
      <c r="B157" s="892"/>
      <c r="C157" s="892"/>
      <c r="D157" s="892"/>
      <c r="E157" s="892"/>
      <c r="F157" s="892"/>
    </row>
    <row r="158" spans="1:13" ht="43.5" customHeight="1" x14ac:dyDescent="0.2">
      <c r="A158" s="901" t="s">
        <v>680</v>
      </c>
      <c r="B158" s="901"/>
      <c r="C158" s="901"/>
      <c r="D158" s="901"/>
      <c r="E158" s="901"/>
      <c r="F158" s="901"/>
    </row>
    <row r="159" spans="1:13" ht="13.5" customHeight="1" x14ac:dyDescent="0.2">
      <c r="A159" s="892"/>
      <c r="B159" s="892"/>
      <c r="C159" s="892"/>
      <c r="D159" s="892"/>
      <c r="E159" s="892"/>
      <c r="F159" s="892"/>
    </row>
    <row r="160" spans="1:13" ht="13.5" customHeight="1" x14ac:dyDescent="0.2">
      <c r="A160" s="894" t="s">
        <v>575</v>
      </c>
      <c r="B160" s="894"/>
      <c r="C160" s="894"/>
      <c r="D160" s="894"/>
      <c r="E160" s="894"/>
      <c r="F160" s="894"/>
    </row>
    <row r="161" spans="1:6" ht="45" customHeight="1" x14ac:dyDescent="0.2">
      <c r="A161" s="892" t="s">
        <v>1219</v>
      </c>
      <c r="B161" s="892"/>
      <c r="C161" s="892"/>
      <c r="D161" s="892"/>
      <c r="E161" s="892"/>
      <c r="F161" s="892"/>
    </row>
    <row r="162" spans="1:6" ht="13.5" customHeight="1" x14ac:dyDescent="0.2">
      <c r="A162" s="892"/>
      <c r="B162" s="892"/>
      <c r="C162" s="892"/>
      <c r="D162" s="892"/>
      <c r="E162" s="892"/>
      <c r="F162" s="892"/>
    </row>
    <row r="163" spans="1:6" ht="58.5" customHeight="1" x14ac:dyDescent="0.2">
      <c r="A163" s="892" t="s">
        <v>681</v>
      </c>
      <c r="B163" s="892"/>
      <c r="C163" s="892"/>
      <c r="D163" s="892"/>
      <c r="E163" s="892"/>
      <c r="F163" s="892"/>
    </row>
    <row r="164" spans="1:6" ht="13.5" customHeight="1" x14ac:dyDescent="0.2">
      <c r="A164" s="892"/>
      <c r="B164" s="892"/>
      <c r="C164" s="892"/>
      <c r="D164" s="892"/>
      <c r="E164" s="892"/>
      <c r="F164" s="892"/>
    </row>
    <row r="165" spans="1:6" ht="27" customHeight="1" x14ac:dyDescent="0.2">
      <c r="A165" s="892" t="s">
        <v>682</v>
      </c>
      <c r="B165" s="892"/>
      <c r="C165" s="892"/>
      <c r="D165" s="892"/>
      <c r="E165" s="892"/>
      <c r="F165" s="892"/>
    </row>
    <row r="166" spans="1:6" ht="14.25" x14ac:dyDescent="0.2">
      <c r="A166" s="365"/>
      <c r="B166" s="365"/>
      <c r="C166" s="365"/>
      <c r="D166" s="365"/>
      <c r="E166" s="365"/>
      <c r="F166" s="365"/>
    </row>
    <row r="167" spans="1:6" ht="13.5" customHeight="1" x14ac:dyDescent="0.2">
      <c r="A167" s="894" t="s">
        <v>576</v>
      </c>
      <c r="B167" s="894"/>
      <c r="C167" s="894"/>
      <c r="D167" s="894"/>
      <c r="E167" s="894"/>
      <c r="F167" s="894"/>
    </row>
    <row r="168" spans="1:6" ht="13.5" customHeight="1" x14ac:dyDescent="0.2">
      <c r="A168" s="366"/>
      <c r="B168" s="367"/>
      <c r="C168" s="366"/>
      <c r="D168" s="366"/>
      <c r="E168" s="366"/>
      <c r="F168" s="366"/>
    </row>
    <row r="169" spans="1:6" ht="56.25" customHeight="1" x14ac:dyDescent="0.2">
      <c r="A169" s="902" t="s">
        <v>577</v>
      </c>
      <c r="B169" s="902"/>
      <c r="C169" s="902"/>
      <c r="D169" s="902"/>
      <c r="E169" s="902"/>
      <c r="F169" s="902"/>
    </row>
    <row r="170" spans="1:6" ht="29.25" customHeight="1" x14ac:dyDescent="0.2">
      <c r="A170" s="900" t="s">
        <v>578</v>
      </c>
      <c r="B170" s="900"/>
      <c r="C170" s="900"/>
      <c r="D170" s="900"/>
      <c r="E170" s="900"/>
      <c r="F170" s="900"/>
    </row>
    <row r="171" spans="1:6" ht="27.75" customHeight="1" x14ac:dyDescent="0.2">
      <c r="A171" s="900" t="s">
        <v>579</v>
      </c>
      <c r="B171" s="900"/>
      <c r="C171" s="900"/>
      <c r="D171" s="900"/>
      <c r="E171" s="900"/>
      <c r="F171" s="900"/>
    </row>
    <row r="172" spans="1:6" ht="14.25" x14ac:dyDescent="0.2">
      <c r="A172" s="900" t="s">
        <v>580</v>
      </c>
      <c r="B172" s="900"/>
      <c r="C172" s="900"/>
      <c r="D172" s="900"/>
      <c r="E172" s="900"/>
      <c r="F172" s="900"/>
    </row>
    <row r="173" spans="1:6" ht="42" customHeight="1" x14ac:dyDescent="0.2">
      <c r="A173" s="900" t="s">
        <v>581</v>
      </c>
      <c r="B173" s="900"/>
      <c r="C173" s="900"/>
      <c r="D173" s="900"/>
      <c r="E173" s="900"/>
      <c r="F173" s="900"/>
    </row>
    <row r="174" spans="1:6" ht="13.5" customHeight="1" x14ac:dyDescent="0.2">
      <c r="A174" s="903" t="s">
        <v>582</v>
      </c>
      <c r="B174" s="903"/>
      <c r="C174" s="903"/>
      <c r="D174" s="903"/>
      <c r="E174" s="903"/>
      <c r="F174" s="903"/>
    </row>
    <row r="175" spans="1:6" ht="13.5" customHeight="1" x14ac:dyDescent="0.2">
      <c r="A175" s="368"/>
      <c r="B175" s="368"/>
      <c r="C175" s="368"/>
      <c r="D175" s="368"/>
      <c r="E175" s="368"/>
      <c r="F175" s="368"/>
    </row>
    <row r="176" spans="1:6" ht="13.5" customHeight="1" x14ac:dyDescent="0.2">
      <c r="A176" s="904" t="s">
        <v>583</v>
      </c>
      <c r="B176" s="904"/>
      <c r="C176" s="904"/>
      <c r="D176" s="904"/>
      <c r="E176" s="904"/>
      <c r="F176" s="904"/>
    </row>
    <row r="177" spans="1:6" ht="59.25" customHeight="1" x14ac:dyDescent="0.2">
      <c r="A177" s="900" t="s">
        <v>584</v>
      </c>
      <c r="B177" s="900"/>
      <c r="C177" s="900"/>
      <c r="D177" s="900"/>
      <c r="E177" s="900"/>
      <c r="F177" s="900"/>
    </row>
    <row r="178" spans="1:6" ht="27" customHeight="1" x14ac:dyDescent="0.2">
      <c r="A178" s="900" t="s">
        <v>585</v>
      </c>
      <c r="B178" s="900"/>
      <c r="C178" s="900"/>
      <c r="D178" s="900"/>
      <c r="E178" s="900"/>
      <c r="F178" s="900"/>
    </row>
    <row r="179" spans="1:6" ht="13.5" customHeight="1" x14ac:dyDescent="0.2">
      <c r="A179" s="900"/>
      <c r="B179" s="900"/>
      <c r="C179" s="900"/>
      <c r="D179" s="900"/>
      <c r="E179" s="900"/>
      <c r="F179" s="900"/>
    </row>
    <row r="180" spans="1:6" ht="13.5" customHeight="1" x14ac:dyDescent="0.2">
      <c r="A180" s="904" t="s">
        <v>586</v>
      </c>
      <c r="B180" s="904"/>
      <c r="C180" s="904"/>
      <c r="D180" s="904"/>
      <c r="E180" s="904"/>
      <c r="F180" s="904"/>
    </row>
    <row r="181" spans="1:6" ht="42.75" customHeight="1" x14ac:dyDescent="0.2">
      <c r="A181" s="900" t="s">
        <v>1220</v>
      </c>
      <c r="B181" s="900"/>
      <c r="C181" s="900"/>
      <c r="D181" s="900"/>
      <c r="E181" s="900"/>
      <c r="F181" s="900"/>
    </row>
    <row r="182" spans="1:6" ht="13.5" customHeight="1" x14ac:dyDescent="0.2">
      <c r="A182" s="900"/>
      <c r="B182" s="900"/>
      <c r="C182" s="900"/>
      <c r="D182" s="900"/>
      <c r="E182" s="900"/>
      <c r="F182" s="900"/>
    </row>
    <row r="183" spans="1:6" ht="28.5" customHeight="1" x14ac:dyDescent="0.2">
      <c r="A183" s="900" t="s">
        <v>587</v>
      </c>
      <c r="B183" s="900"/>
      <c r="C183" s="900"/>
      <c r="D183" s="900"/>
      <c r="E183" s="900"/>
      <c r="F183" s="900"/>
    </row>
    <row r="184" spans="1:6" ht="13.5" customHeight="1" x14ac:dyDescent="0.2">
      <c r="A184" s="900"/>
      <c r="B184" s="900"/>
      <c r="C184" s="900"/>
      <c r="D184" s="900"/>
      <c r="E184" s="900"/>
      <c r="F184" s="900"/>
    </row>
    <row r="185" spans="1:6" ht="44.25" customHeight="1" x14ac:dyDescent="0.2">
      <c r="A185" s="900" t="s">
        <v>1221</v>
      </c>
      <c r="B185" s="900"/>
      <c r="C185" s="900"/>
      <c r="D185" s="900"/>
      <c r="E185" s="900"/>
      <c r="F185" s="900"/>
    </row>
    <row r="186" spans="1:6" ht="13.5" customHeight="1" x14ac:dyDescent="0.2">
      <c r="A186" s="900"/>
      <c r="B186" s="900"/>
      <c r="C186" s="900"/>
      <c r="D186" s="900"/>
      <c r="E186" s="900"/>
      <c r="F186" s="900"/>
    </row>
    <row r="187" spans="1:6" ht="28.5" customHeight="1" x14ac:dyDescent="0.2">
      <c r="A187" s="900" t="s">
        <v>588</v>
      </c>
      <c r="B187" s="900"/>
      <c r="C187" s="900"/>
      <c r="D187" s="900"/>
      <c r="E187" s="900"/>
      <c r="F187" s="900"/>
    </row>
    <row r="188" spans="1:6" ht="13.5" customHeight="1" x14ac:dyDescent="0.2">
      <c r="A188" s="900"/>
      <c r="B188" s="900"/>
      <c r="C188" s="900"/>
      <c r="D188" s="900"/>
      <c r="E188" s="900"/>
      <c r="F188" s="900"/>
    </row>
    <row r="189" spans="1:6" ht="13.5" customHeight="1" x14ac:dyDescent="0.2">
      <c r="A189" s="904" t="s">
        <v>589</v>
      </c>
      <c r="B189" s="904"/>
      <c r="C189" s="904"/>
      <c r="D189" s="904"/>
      <c r="E189" s="904"/>
      <c r="F189" s="904"/>
    </row>
    <row r="190" spans="1:6" ht="13.5" customHeight="1" x14ac:dyDescent="0.2">
      <c r="A190" s="900"/>
      <c r="B190" s="900"/>
      <c r="C190" s="900"/>
      <c r="D190" s="900"/>
      <c r="E190" s="900"/>
      <c r="F190" s="900"/>
    </row>
    <row r="191" spans="1:6" ht="45" customHeight="1" x14ac:dyDescent="0.2">
      <c r="A191" s="900" t="s">
        <v>590</v>
      </c>
      <c r="B191" s="900"/>
      <c r="C191" s="900"/>
      <c r="D191" s="900"/>
      <c r="E191" s="900"/>
      <c r="F191" s="900"/>
    </row>
    <row r="192" spans="1:6" ht="13.5" customHeight="1" x14ac:dyDescent="0.2">
      <c r="A192" s="900"/>
      <c r="B192" s="900"/>
      <c r="C192" s="900"/>
      <c r="D192" s="900"/>
      <c r="E192" s="900"/>
      <c r="F192" s="900"/>
    </row>
    <row r="193" spans="1:6" ht="27" customHeight="1" x14ac:dyDescent="0.2">
      <c r="A193" s="900" t="s">
        <v>591</v>
      </c>
      <c r="B193" s="900"/>
      <c r="C193" s="900"/>
      <c r="D193" s="900"/>
      <c r="E193" s="900"/>
      <c r="F193" s="900"/>
    </row>
    <row r="194" spans="1:6" ht="13.5" customHeight="1" x14ac:dyDescent="0.2">
      <c r="A194" s="900"/>
      <c r="B194" s="900"/>
      <c r="C194" s="900"/>
      <c r="D194" s="900"/>
      <c r="E194" s="900"/>
      <c r="F194" s="900"/>
    </row>
    <row r="195" spans="1:6" ht="47.25" customHeight="1" x14ac:dyDescent="0.2">
      <c r="A195" s="900" t="s">
        <v>592</v>
      </c>
      <c r="B195" s="900"/>
      <c r="C195" s="900"/>
      <c r="D195" s="900"/>
      <c r="E195" s="900"/>
      <c r="F195" s="900"/>
    </row>
    <row r="196" spans="1:6" ht="13.5" customHeight="1" x14ac:dyDescent="0.2">
      <c r="A196" s="900"/>
      <c r="B196" s="900"/>
      <c r="C196" s="900"/>
      <c r="D196" s="900"/>
      <c r="E196" s="900"/>
      <c r="F196" s="900"/>
    </row>
    <row r="197" spans="1:6" ht="45.75" customHeight="1" x14ac:dyDescent="0.2">
      <c r="A197" s="900" t="s">
        <v>593</v>
      </c>
      <c r="B197" s="900"/>
      <c r="C197" s="900"/>
      <c r="D197" s="900"/>
      <c r="E197" s="900"/>
      <c r="F197" s="900"/>
    </row>
    <row r="198" spans="1:6" ht="13.5" customHeight="1" x14ac:dyDescent="0.2">
      <c r="A198" s="900" t="s">
        <v>594</v>
      </c>
      <c r="B198" s="900"/>
      <c r="C198" s="900"/>
      <c r="D198" s="900"/>
      <c r="E198" s="900"/>
      <c r="F198" s="900"/>
    </row>
    <row r="199" spans="1:6" ht="13.5" customHeight="1" x14ac:dyDescent="0.2">
      <c r="A199" s="900"/>
      <c r="B199" s="900"/>
      <c r="C199" s="900"/>
      <c r="D199" s="900"/>
      <c r="E199" s="900"/>
      <c r="F199" s="900"/>
    </row>
    <row r="200" spans="1:6" ht="27" customHeight="1" x14ac:dyDescent="0.2">
      <c r="A200" s="900" t="s">
        <v>595</v>
      </c>
      <c r="B200" s="900"/>
      <c r="C200" s="900"/>
      <c r="D200" s="900"/>
      <c r="E200" s="900"/>
      <c r="F200" s="900"/>
    </row>
    <row r="201" spans="1:6" ht="13.5" customHeight="1" x14ac:dyDescent="0.2">
      <c r="A201" s="900"/>
      <c r="B201" s="900"/>
      <c r="C201" s="900"/>
      <c r="D201" s="900"/>
      <c r="E201" s="900"/>
      <c r="F201" s="900"/>
    </row>
    <row r="202" spans="1:6" ht="30.75" customHeight="1" x14ac:dyDescent="0.2">
      <c r="A202" s="900" t="s">
        <v>596</v>
      </c>
      <c r="B202" s="900"/>
      <c r="C202" s="900"/>
      <c r="D202" s="900"/>
      <c r="E202" s="900"/>
      <c r="F202" s="900"/>
    </row>
    <row r="203" spans="1:6" ht="13.5" customHeight="1" x14ac:dyDescent="0.2">
      <c r="A203" s="900"/>
      <c r="B203" s="900"/>
      <c r="C203" s="900"/>
      <c r="D203" s="900"/>
      <c r="E203" s="900"/>
      <c r="F203" s="900"/>
    </row>
    <row r="204" spans="1:6" ht="14.25" x14ac:dyDescent="0.2">
      <c r="A204" s="900" t="s">
        <v>597</v>
      </c>
      <c r="B204" s="900"/>
      <c r="C204" s="900"/>
      <c r="D204" s="900"/>
      <c r="E204" s="900"/>
      <c r="F204" s="900"/>
    </row>
    <row r="205" spans="1:6" ht="46.5" customHeight="1" x14ac:dyDescent="0.2">
      <c r="A205" s="900" t="s">
        <v>658</v>
      </c>
      <c r="B205" s="900"/>
      <c r="C205" s="900"/>
      <c r="D205" s="900"/>
      <c r="E205" s="900"/>
      <c r="F205" s="900"/>
    </row>
    <row r="206" spans="1:6" ht="27.75" customHeight="1" x14ac:dyDescent="0.2">
      <c r="A206" s="900" t="s">
        <v>659</v>
      </c>
      <c r="B206" s="900"/>
      <c r="C206" s="900"/>
      <c r="D206" s="900"/>
      <c r="E206" s="900"/>
      <c r="F206" s="900"/>
    </row>
    <row r="207" spans="1:6" ht="33" customHeight="1" x14ac:dyDescent="0.2">
      <c r="A207" s="900" t="s">
        <v>598</v>
      </c>
      <c r="B207" s="900"/>
      <c r="C207" s="900"/>
      <c r="D207" s="900"/>
      <c r="E207" s="900"/>
      <c r="F207" s="900"/>
    </row>
    <row r="208" spans="1:6" ht="30.75" customHeight="1" x14ac:dyDescent="0.2">
      <c r="A208" s="900" t="s">
        <v>599</v>
      </c>
      <c r="B208" s="900"/>
      <c r="C208" s="900"/>
      <c r="D208" s="900"/>
      <c r="E208" s="900"/>
      <c r="F208" s="900"/>
    </row>
    <row r="209" spans="1:6" ht="13.5" customHeight="1" x14ac:dyDescent="0.2">
      <c r="A209" s="900" t="s">
        <v>600</v>
      </c>
      <c r="B209" s="900"/>
      <c r="C209" s="900"/>
      <c r="D209" s="900"/>
      <c r="E209" s="900"/>
      <c r="F209" s="900"/>
    </row>
    <row r="210" spans="1:6" ht="29.25" customHeight="1" x14ac:dyDescent="0.2">
      <c r="A210" s="900" t="s">
        <v>601</v>
      </c>
      <c r="B210" s="900"/>
      <c r="C210" s="900"/>
      <c r="D210" s="900"/>
      <c r="E210" s="900"/>
      <c r="F210" s="900"/>
    </row>
    <row r="211" spans="1:6" ht="45" customHeight="1" x14ac:dyDescent="0.2">
      <c r="A211" s="900" t="s">
        <v>660</v>
      </c>
      <c r="B211" s="900"/>
      <c r="C211" s="900"/>
      <c r="D211" s="900"/>
      <c r="E211" s="900"/>
      <c r="F211" s="900"/>
    </row>
    <row r="212" spans="1:6" ht="12.75" customHeight="1" x14ac:dyDescent="0.2">
      <c r="A212" s="900" t="s">
        <v>602</v>
      </c>
      <c r="B212" s="900"/>
      <c r="C212" s="900"/>
      <c r="D212" s="900"/>
      <c r="E212" s="900"/>
      <c r="F212" s="900"/>
    </row>
    <row r="213" spans="1:6" ht="15" customHeight="1" x14ac:dyDescent="0.2">
      <c r="A213" s="900" t="s">
        <v>603</v>
      </c>
      <c r="B213" s="900"/>
      <c r="C213" s="900"/>
      <c r="D213" s="900"/>
      <c r="E213" s="900"/>
      <c r="F213" s="900"/>
    </row>
    <row r="214" spans="1:6" ht="48" customHeight="1" x14ac:dyDescent="0.2">
      <c r="A214" s="900" t="s">
        <v>604</v>
      </c>
      <c r="B214" s="900"/>
      <c r="C214" s="900"/>
      <c r="D214" s="900"/>
      <c r="E214" s="900"/>
      <c r="F214" s="900"/>
    </row>
    <row r="215" spans="1:6" ht="32.25" customHeight="1" x14ac:dyDescent="0.2">
      <c r="A215" s="900" t="s">
        <v>605</v>
      </c>
      <c r="B215" s="900"/>
      <c r="C215" s="900"/>
      <c r="D215" s="900"/>
      <c r="E215" s="900"/>
      <c r="F215" s="900"/>
    </row>
    <row r="216" spans="1:6" ht="45" customHeight="1" x14ac:dyDescent="0.2">
      <c r="A216" s="900" t="s">
        <v>606</v>
      </c>
      <c r="B216" s="900"/>
      <c r="C216" s="900"/>
      <c r="D216" s="900"/>
      <c r="E216" s="900"/>
      <c r="F216" s="900"/>
    </row>
    <row r="217" spans="1:6" ht="13.5" customHeight="1" x14ac:dyDescent="0.2">
      <c r="A217" s="900" t="s">
        <v>607</v>
      </c>
      <c r="B217" s="900"/>
      <c r="C217" s="900"/>
      <c r="D217" s="900"/>
      <c r="E217" s="900"/>
      <c r="F217" s="900"/>
    </row>
    <row r="218" spans="1:6" ht="13.5" customHeight="1" x14ac:dyDescent="0.2">
      <c r="A218" s="900" t="s">
        <v>608</v>
      </c>
      <c r="B218" s="900"/>
      <c r="C218" s="900"/>
      <c r="D218" s="900"/>
      <c r="E218" s="900"/>
      <c r="F218" s="900"/>
    </row>
    <row r="219" spans="1:6" ht="13.5" customHeight="1" x14ac:dyDescent="0.2">
      <c r="A219" s="900" t="s">
        <v>609</v>
      </c>
      <c r="B219" s="900"/>
      <c r="C219" s="900"/>
      <c r="D219" s="900"/>
      <c r="E219" s="900"/>
      <c r="F219" s="900"/>
    </row>
    <row r="220" spans="1:6" ht="43.5" customHeight="1" x14ac:dyDescent="0.2">
      <c r="A220" s="900" t="s">
        <v>610</v>
      </c>
      <c r="B220" s="900"/>
      <c r="C220" s="900"/>
      <c r="D220" s="900"/>
      <c r="E220" s="900"/>
      <c r="F220" s="900"/>
    </row>
    <row r="221" spans="1:6" ht="13.5" customHeight="1" x14ac:dyDescent="0.2">
      <c r="A221" s="900" t="s">
        <v>611</v>
      </c>
      <c r="B221" s="900"/>
      <c r="C221" s="900"/>
      <c r="D221" s="900"/>
      <c r="E221" s="900"/>
      <c r="F221" s="900"/>
    </row>
    <row r="222" spans="1:6" ht="42" customHeight="1" x14ac:dyDescent="0.2">
      <c r="A222" s="900" t="s">
        <v>612</v>
      </c>
      <c r="B222" s="900"/>
      <c r="C222" s="900"/>
      <c r="D222" s="900"/>
      <c r="E222" s="900"/>
      <c r="F222" s="900"/>
    </row>
    <row r="223" spans="1:6" ht="14.25" x14ac:dyDescent="0.2">
      <c r="A223" s="900" t="s">
        <v>613</v>
      </c>
      <c r="B223" s="900"/>
      <c r="C223" s="900"/>
      <c r="D223" s="900"/>
      <c r="E223" s="900"/>
      <c r="F223" s="900"/>
    </row>
    <row r="224" spans="1:6" ht="87" customHeight="1" x14ac:dyDescent="0.2">
      <c r="A224" s="900" t="s">
        <v>614</v>
      </c>
      <c r="B224" s="900"/>
      <c r="C224" s="900"/>
      <c r="D224" s="900"/>
      <c r="E224" s="900"/>
      <c r="F224" s="900"/>
    </row>
    <row r="225" spans="1:6" ht="30" customHeight="1" x14ac:dyDescent="0.2">
      <c r="A225" s="900" t="s">
        <v>615</v>
      </c>
      <c r="B225" s="900"/>
      <c r="C225" s="900"/>
      <c r="D225" s="900"/>
      <c r="E225" s="900"/>
      <c r="F225" s="900"/>
    </row>
    <row r="226" spans="1:6" ht="31.5" customHeight="1" x14ac:dyDescent="0.2">
      <c r="A226" s="900" t="s">
        <v>616</v>
      </c>
      <c r="B226" s="900"/>
      <c r="C226" s="900"/>
      <c r="D226" s="900"/>
      <c r="E226" s="900"/>
      <c r="F226" s="900"/>
    </row>
    <row r="227" spans="1:6" ht="13.5" customHeight="1" x14ac:dyDescent="0.2">
      <c r="A227" s="900" t="s">
        <v>617</v>
      </c>
      <c r="B227" s="900"/>
      <c r="C227" s="900"/>
      <c r="D227" s="900"/>
      <c r="E227" s="900"/>
      <c r="F227" s="900"/>
    </row>
    <row r="228" spans="1:6" ht="30" customHeight="1" x14ac:dyDescent="0.2">
      <c r="A228" s="900" t="s">
        <v>661</v>
      </c>
      <c r="B228" s="900"/>
      <c r="C228" s="900"/>
      <c r="D228" s="900"/>
      <c r="E228" s="900"/>
      <c r="F228" s="900"/>
    </row>
    <row r="229" spans="1:6" ht="13.5" customHeight="1" x14ac:dyDescent="0.2">
      <c r="A229" s="900"/>
      <c r="B229" s="900"/>
      <c r="C229" s="900"/>
      <c r="D229" s="900"/>
      <c r="E229" s="900"/>
      <c r="F229" s="900"/>
    </row>
    <row r="230" spans="1:6" ht="29.25" customHeight="1" x14ac:dyDescent="0.2">
      <c r="A230" s="900" t="s">
        <v>662</v>
      </c>
      <c r="B230" s="900"/>
      <c r="C230" s="900"/>
      <c r="D230" s="900"/>
      <c r="E230" s="900"/>
      <c r="F230" s="900"/>
    </row>
    <row r="231" spans="1:6" ht="13.5" customHeight="1" x14ac:dyDescent="0.2">
      <c r="A231" s="900" t="s">
        <v>618</v>
      </c>
      <c r="B231" s="900"/>
      <c r="C231" s="900"/>
      <c r="D231" s="900"/>
      <c r="E231" s="900"/>
      <c r="F231" s="900"/>
    </row>
    <row r="232" spans="1:6" ht="42" customHeight="1" x14ac:dyDescent="0.2">
      <c r="A232" s="900" t="s">
        <v>678</v>
      </c>
      <c r="B232" s="900"/>
      <c r="C232" s="900"/>
      <c r="D232" s="900"/>
      <c r="E232" s="900"/>
      <c r="F232" s="900"/>
    </row>
    <row r="233" spans="1:6" ht="13.5" customHeight="1" x14ac:dyDescent="0.2">
      <c r="A233" s="900" t="s">
        <v>619</v>
      </c>
      <c r="B233" s="900"/>
      <c r="C233" s="900"/>
      <c r="D233" s="900"/>
      <c r="E233" s="900"/>
      <c r="F233" s="900"/>
    </row>
    <row r="234" spans="1:6" ht="13.5" customHeight="1" x14ac:dyDescent="0.2">
      <c r="A234" s="900"/>
      <c r="B234" s="900"/>
      <c r="C234" s="900"/>
      <c r="D234" s="900"/>
      <c r="E234" s="900"/>
      <c r="F234" s="900"/>
    </row>
    <row r="235" spans="1:6" ht="29.25" customHeight="1" x14ac:dyDescent="0.2">
      <c r="A235" s="900" t="s">
        <v>663</v>
      </c>
      <c r="B235" s="900"/>
      <c r="C235" s="900"/>
      <c r="D235" s="900"/>
      <c r="E235" s="900"/>
      <c r="F235" s="900"/>
    </row>
    <row r="236" spans="1:6" ht="30" customHeight="1" x14ac:dyDescent="0.2">
      <c r="A236" s="900" t="s">
        <v>620</v>
      </c>
      <c r="B236" s="900"/>
      <c r="C236" s="900"/>
      <c r="D236" s="900"/>
      <c r="E236" s="900"/>
      <c r="F236" s="900"/>
    </row>
    <row r="237" spans="1:6" ht="13.5" customHeight="1" x14ac:dyDescent="0.2">
      <c r="A237" s="900" t="s">
        <v>621</v>
      </c>
      <c r="B237" s="900"/>
      <c r="C237" s="900"/>
      <c r="D237" s="900"/>
      <c r="E237" s="900"/>
      <c r="F237" s="900"/>
    </row>
    <row r="238" spans="1:6" ht="13.5" customHeight="1" x14ac:dyDescent="0.2">
      <c r="A238" s="900" t="s">
        <v>622</v>
      </c>
      <c r="B238" s="900"/>
      <c r="C238" s="900"/>
      <c r="D238" s="900"/>
      <c r="E238" s="900"/>
      <c r="F238" s="900"/>
    </row>
    <row r="239" spans="1:6" ht="13.5" customHeight="1" x14ac:dyDescent="0.2">
      <c r="A239" s="900" t="s">
        <v>623</v>
      </c>
      <c r="B239" s="900"/>
      <c r="C239" s="900"/>
      <c r="D239" s="900"/>
      <c r="E239" s="900"/>
      <c r="F239" s="900"/>
    </row>
    <row r="240" spans="1:6" ht="13.5" customHeight="1" x14ac:dyDescent="0.2">
      <c r="A240" s="900" t="s">
        <v>624</v>
      </c>
      <c r="B240" s="900"/>
      <c r="C240" s="900"/>
      <c r="D240" s="900"/>
      <c r="E240" s="900"/>
      <c r="F240" s="900"/>
    </row>
    <row r="241" spans="1:6" ht="13.5" customHeight="1" x14ac:dyDescent="0.2">
      <c r="A241" s="900" t="s">
        <v>664</v>
      </c>
      <c r="B241" s="900"/>
      <c r="C241" s="900"/>
      <c r="D241" s="900"/>
      <c r="E241" s="900"/>
      <c r="F241" s="900"/>
    </row>
    <row r="242" spans="1:6" ht="13.5" customHeight="1" x14ac:dyDescent="0.2">
      <c r="A242" s="900" t="s">
        <v>625</v>
      </c>
      <c r="B242" s="900"/>
      <c r="C242" s="900"/>
      <c r="D242" s="900"/>
      <c r="E242" s="900"/>
      <c r="F242" s="900"/>
    </row>
    <row r="243" spans="1:6" ht="45.75" customHeight="1" x14ac:dyDescent="0.2">
      <c r="A243" s="900" t="s">
        <v>626</v>
      </c>
      <c r="B243" s="900"/>
      <c r="C243" s="900"/>
      <c r="D243" s="900"/>
      <c r="E243" s="900"/>
      <c r="F243" s="900"/>
    </row>
    <row r="244" spans="1:6" ht="32.25" customHeight="1" x14ac:dyDescent="0.2">
      <c r="A244" s="900" t="s">
        <v>627</v>
      </c>
      <c r="B244" s="900"/>
      <c r="C244" s="900"/>
      <c r="D244" s="900"/>
      <c r="E244" s="900"/>
      <c r="F244" s="900"/>
    </row>
    <row r="245" spans="1:6" ht="60.75" customHeight="1" x14ac:dyDescent="0.2">
      <c r="A245" s="900" t="s">
        <v>628</v>
      </c>
      <c r="B245" s="900"/>
      <c r="C245" s="900"/>
      <c r="D245" s="900"/>
      <c r="E245" s="900"/>
      <c r="F245" s="900"/>
    </row>
    <row r="246" spans="1:6" ht="33" customHeight="1" x14ac:dyDescent="0.2">
      <c r="A246" s="900" t="s">
        <v>665</v>
      </c>
      <c r="B246" s="900"/>
      <c r="C246" s="900"/>
      <c r="D246" s="900"/>
      <c r="E246" s="900"/>
      <c r="F246" s="900"/>
    </row>
    <row r="247" spans="1:6" ht="13.5" customHeight="1" x14ac:dyDescent="0.2">
      <c r="A247" s="900"/>
      <c r="B247" s="900"/>
      <c r="C247" s="900"/>
      <c r="D247" s="900"/>
      <c r="E247" s="900"/>
      <c r="F247" s="900"/>
    </row>
    <row r="248" spans="1:6" ht="75" customHeight="1" x14ac:dyDescent="0.2">
      <c r="A248" s="900" t="s">
        <v>666</v>
      </c>
      <c r="B248" s="900"/>
      <c r="C248" s="900"/>
      <c r="D248" s="900"/>
      <c r="E248" s="900"/>
      <c r="F248" s="900"/>
    </row>
    <row r="249" spans="1:6" ht="45.75" customHeight="1" x14ac:dyDescent="0.2">
      <c r="A249" s="900" t="s">
        <v>629</v>
      </c>
      <c r="B249" s="900"/>
      <c r="C249" s="900"/>
      <c r="D249" s="900"/>
      <c r="E249" s="900"/>
      <c r="F249" s="900"/>
    </row>
    <row r="250" spans="1:6" ht="34.5" customHeight="1" x14ac:dyDescent="0.2">
      <c r="A250" s="900" t="s">
        <v>630</v>
      </c>
      <c r="B250" s="900"/>
      <c r="C250" s="900"/>
      <c r="D250" s="900"/>
      <c r="E250" s="900"/>
      <c r="F250" s="900"/>
    </row>
    <row r="251" spans="1:6" ht="17.25" customHeight="1" x14ac:dyDescent="0.2">
      <c r="A251" s="900" t="s">
        <v>631</v>
      </c>
      <c r="B251" s="900"/>
      <c r="C251" s="900"/>
      <c r="D251" s="900"/>
      <c r="E251" s="900"/>
      <c r="F251" s="900"/>
    </row>
    <row r="252" spans="1:6" ht="46.5" customHeight="1" x14ac:dyDescent="0.2">
      <c r="A252" s="900" t="s">
        <v>677</v>
      </c>
      <c r="B252" s="900"/>
      <c r="C252" s="900"/>
      <c r="D252" s="900"/>
      <c r="E252" s="900"/>
      <c r="F252" s="900"/>
    </row>
    <row r="253" spans="1:6" ht="63.75" customHeight="1" x14ac:dyDescent="0.2">
      <c r="A253" s="900" t="s">
        <v>632</v>
      </c>
      <c r="B253" s="900"/>
      <c r="C253" s="900"/>
      <c r="D253" s="900"/>
      <c r="E253" s="900"/>
      <c r="F253" s="900"/>
    </row>
    <row r="254" spans="1:6" ht="48" customHeight="1" x14ac:dyDescent="0.2">
      <c r="A254" s="900" t="s">
        <v>667</v>
      </c>
      <c r="B254" s="900"/>
      <c r="C254" s="900"/>
      <c r="D254" s="900"/>
      <c r="E254" s="900"/>
      <c r="F254" s="900"/>
    </row>
    <row r="255" spans="1:6" ht="33" customHeight="1" x14ac:dyDescent="0.2">
      <c r="A255" s="900" t="s">
        <v>633</v>
      </c>
      <c r="B255" s="900"/>
      <c r="C255" s="900"/>
      <c r="D255" s="900"/>
      <c r="E255" s="900"/>
      <c r="F255" s="900"/>
    </row>
    <row r="256" spans="1:6" ht="31.5" customHeight="1" x14ac:dyDescent="0.2">
      <c r="A256" s="900" t="s">
        <v>668</v>
      </c>
      <c r="B256" s="900"/>
      <c r="C256" s="900"/>
      <c r="D256" s="900"/>
      <c r="E256" s="900"/>
      <c r="F256" s="900"/>
    </row>
    <row r="257" spans="1:6" ht="30" customHeight="1" x14ac:dyDescent="0.2">
      <c r="A257" s="900" t="s">
        <v>634</v>
      </c>
      <c r="B257" s="900"/>
      <c r="C257" s="900"/>
      <c r="D257" s="900"/>
      <c r="E257" s="900"/>
      <c r="F257" s="900"/>
    </row>
    <row r="258" spans="1:6" ht="45" customHeight="1" x14ac:dyDescent="0.2">
      <c r="A258" s="900" t="s">
        <v>635</v>
      </c>
      <c r="B258" s="900"/>
      <c r="C258" s="900"/>
      <c r="D258" s="900"/>
      <c r="E258" s="900"/>
      <c r="F258" s="900"/>
    </row>
    <row r="259" spans="1:6" ht="15" customHeight="1" x14ac:dyDescent="0.2">
      <c r="A259" s="900" t="s">
        <v>636</v>
      </c>
      <c r="B259" s="900"/>
      <c r="C259" s="900"/>
      <c r="D259" s="900"/>
      <c r="E259" s="900"/>
      <c r="F259" s="900"/>
    </row>
    <row r="260" spans="1:6" ht="44.25" customHeight="1" x14ac:dyDescent="0.2">
      <c r="A260" s="900" t="s">
        <v>637</v>
      </c>
      <c r="B260" s="900"/>
      <c r="C260" s="900"/>
      <c r="D260" s="900"/>
      <c r="E260" s="900"/>
      <c r="F260" s="900"/>
    </row>
    <row r="261" spans="1:6" ht="13.5" customHeight="1" x14ac:dyDescent="0.2">
      <c r="A261" s="900" t="s">
        <v>638</v>
      </c>
      <c r="B261" s="900"/>
      <c r="C261" s="900"/>
      <c r="D261" s="900"/>
      <c r="E261" s="900"/>
      <c r="F261" s="900"/>
    </row>
    <row r="262" spans="1:6" ht="33" customHeight="1" x14ac:dyDescent="0.2">
      <c r="A262" s="900" t="s">
        <v>683</v>
      </c>
      <c r="B262" s="900"/>
      <c r="C262" s="900"/>
      <c r="D262" s="900"/>
      <c r="E262" s="900"/>
      <c r="F262" s="900"/>
    </row>
    <row r="263" spans="1:6" ht="33" customHeight="1" x14ac:dyDescent="0.2">
      <c r="A263" s="900" t="s">
        <v>639</v>
      </c>
      <c r="B263" s="900"/>
      <c r="C263" s="900"/>
      <c r="D263" s="900"/>
      <c r="E263" s="900"/>
      <c r="F263" s="900"/>
    </row>
    <row r="264" spans="1:6" ht="47.25" customHeight="1" x14ac:dyDescent="0.2">
      <c r="A264" s="900" t="s">
        <v>640</v>
      </c>
      <c r="B264" s="900"/>
      <c r="C264" s="900"/>
      <c r="D264" s="900"/>
      <c r="E264" s="900"/>
      <c r="F264" s="900"/>
    </row>
    <row r="265" spans="1:6" ht="45.75" customHeight="1" x14ac:dyDescent="0.2">
      <c r="A265" s="900" t="s">
        <v>641</v>
      </c>
      <c r="B265" s="900"/>
      <c r="C265" s="900"/>
      <c r="D265" s="900"/>
      <c r="E265" s="900"/>
      <c r="F265" s="900"/>
    </row>
    <row r="266" spans="1:6" ht="33" customHeight="1" x14ac:dyDescent="0.2">
      <c r="A266" s="900" t="s">
        <v>642</v>
      </c>
      <c r="B266" s="900"/>
      <c r="C266" s="900"/>
      <c r="D266" s="900"/>
      <c r="E266" s="900"/>
      <c r="F266" s="900"/>
    </row>
    <row r="267" spans="1:6" ht="31.5" customHeight="1" x14ac:dyDescent="0.2">
      <c r="A267" s="900" t="s">
        <v>669</v>
      </c>
      <c r="B267" s="900"/>
      <c r="C267" s="900"/>
      <c r="D267" s="900"/>
      <c r="E267" s="900"/>
      <c r="F267" s="900"/>
    </row>
    <row r="268" spans="1:6" ht="30" customHeight="1" x14ac:dyDescent="0.2">
      <c r="A268" s="900" t="s">
        <v>643</v>
      </c>
      <c r="B268" s="900"/>
      <c r="C268" s="900"/>
      <c r="D268" s="900"/>
      <c r="E268" s="900"/>
      <c r="F268" s="900"/>
    </row>
    <row r="269" spans="1:6" ht="27.75" customHeight="1" x14ac:dyDescent="0.2">
      <c r="A269" s="900" t="s">
        <v>644</v>
      </c>
      <c r="B269" s="900"/>
      <c r="C269" s="900"/>
      <c r="D269" s="900"/>
      <c r="E269" s="900"/>
      <c r="F269" s="900"/>
    </row>
    <row r="270" spans="1:6" ht="32.25" customHeight="1" x14ac:dyDescent="0.2">
      <c r="A270" s="900" t="s">
        <v>645</v>
      </c>
      <c r="B270" s="900"/>
      <c r="C270" s="900"/>
      <c r="D270" s="900"/>
      <c r="E270" s="900"/>
      <c r="F270" s="900"/>
    </row>
    <row r="271" spans="1:6" ht="45" customHeight="1" x14ac:dyDescent="0.2">
      <c r="A271" s="900" t="s">
        <v>646</v>
      </c>
      <c r="B271" s="900"/>
      <c r="C271" s="900"/>
      <c r="D271" s="900"/>
      <c r="E271" s="900"/>
      <c r="F271" s="900"/>
    </row>
    <row r="272" spans="1:6" ht="13.5" customHeight="1" x14ac:dyDescent="0.2">
      <c r="A272" s="900" t="s">
        <v>647</v>
      </c>
      <c r="B272" s="900"/>
      <c r="C272" s="900"/>
      <c r="D272" s="900"/>
      <c r="E272" s="900"/>
      <c r="F272" s="900"/>
    </row>
    <row r="273" spans="1:6" ht="46.5" customHeight="1" x14ac:dyDescent="0.2">
      <c r="A273" s="900" t="s">
        <v>648</v>
      </c>
      <c r="B273" s="900"/>
      <c r="C273" s="900"/>
      <c r="D273" s="900"/>
      <c r="E273" s="900"/>
      <c r="F273" s="900"/>
    </row>
    <row r="274" spans="1:6" ht="30" customHeight="1" x14ac:dyDescent="0.2">
      <c r="A274" s="900" t="s">
        <v>649</v>
      </c>
      <c r="B274" s="900"/>
      <c r="C274" s="900"/>
      <c r="D274" s="900"/>
      <c r="E274" s="900"/>
      <c r="F274" s="900"/>
    </row>
    <row r="275" spans="1:6" ht="42.75" customHeight="1" x14ac:dyDescent="0.2">
      <c r="A275" s="900" t="s">
        <v>650</v>
      </c>
      <c r="B275" s="900"/>
      <c r="C275" s="900"/>
      <c r="D275" s="900"/>
      <c r="E275" s="900"/>
      <c r="F275" s="900"/>
    </row>
    <row r="276" spans="1:6" ht="30.75" customHeight="1" x14ac:dyDescent="0.2">
      <c r="A276" s="900" t="s">
        <v>651</v>
      </c>
      <c r="B276" s="900"/>
      <c r="C276" s="900"/>
      <c r="D276" s="900"/>
      <c r="E276" s="900"/>
      <c r="F276" s="900"/>
    </row>
    <row r="277" spans="1:6" ht="30" customHeight="1" x14ac:dyDescent="0.2">
      <c r="A277" s="900" t="s">
        <v>652</v>
      </c>
      <c r="B277" s="900"/>
      <c r="C277" s="900"/>
      <c r="D277" s="900"/>
      <c r="E277" s="900"/>
      <c r="F277" s="900"/>
    </row>
    <row r="278" spans="1:6" ht="31.5" customHeight="1" x14ac:dyDescent="0.2">
      <c r="A278" s="900" t="s">
        <v>653</v>
      </c>
      <c r="B278" s="900"/>
      <c r="C278" s="900"/>
      <c r="D278" s="900"/>
      <c r="E278" s="900"/>
      <c r="F278" s="900"/>
    </row>
    <row r="279" spans="1:6" ht="30" customHeight="1" x14ac:dyDescent="0.2">
      <c r="A279" s="900" t="s">
        <v>654</v>
      </c>
      <c r="B279" s="900"/>
      <c r="C279" s="900"/>
      <c r="D279" s="900"/>
      <c r="E279" s="900"/>
      <c r="F279" s="900"/>
    </row>
    <row r="280" spans="1:6" ht="13.5" customHeight="1" x14ac:dyDescent="0.2">
      <c r="A280" s="900" t="s">
        <v>670</v>
      </c>
      <c r="B280" s="900"/>
      <c r="C280" s="900"/>
      <c r="D280" s="900"/>
      <c r="E280" s="900"/>
      <c r="F280" s="900"/>
    </row>
    <row r="281" spans="1:6" ht="13.5" customHeight="1" x14ac:dyDescent="0.2">
      <c r="A281" s="900" t="s">
        <v>671</v>
      </c>
      <c r="B281" s="900"/>
      <c r="C281" s="900"/>
      <c r="D281" s="900"/>
      <c r="E281" s="900"/>
      <c r="F281" s="900"/>
    </row>
    <row r="282" spans="1:6" ht="13.5" customHeight="1" x14ac:dyDescent="0.2">
      <c r="A282" s="900" t="s">
        <v>672</v>
      </c>
      <c r="B282" s="900"/>
      <c r="C282" s="900"/>
      <c r="D282" s="900"/>
      <c r="E282" s="900"/>
      <c r="F282" s="900"/>
    </row>
    <row r="283" spans="1:6" ht="27.75" customHeight="1" x14ac:dyDescent="0.2">
      <c r="A283" s="900" t="s">
        <v>673</v>
      </c>
      <c r="B283" s="900"/>
      <c r="C283" s="900"/>
      <c r="D283" s="900"/>
      <c r="E283" s="900"/>
      <c r="F283" s="900"/>
    </row>
    <row r="284" spans="1:6" ht="13.5" customHeight="1" x14ac:dyDescent="0.2">
      <c r="A284" s="900" t="s">
        <v>674</v>
      </c>
      <c r="B284" s="900"/>
      <c r="C284" s="900"/>
      <c r="D284" s="900"/>
      <c r="E284" s="900"/>
      <c r="F284" s="900"/>
    </row>
    <row r="285" spans="1:6" ht="47.25" customHeight="1" x14ac:dyDescent="0.2">
      <c r="A285" s="900" t="s">
        <v>655</v>
      </c>
      <c r="B285" s="900"/>
      <c r="C285" s="900"/>
      <c r="D285" s="900"/>
      <c r="E285" s="900"/>
      <c r="F285" s="900"/>
    </row>
    <row r="286" spans="1:6" ht="13.5" customHeight="1" x14ac:dyDescent="0.2">
      <c r="A286" s="900" t="s">
        <v>675</v>
      </c>
      <c r="B286" s="900"/>
      <c r="C286" s="900"/>
      <c r="D286" s="900"/>
      <c r="E286" s="900"/>
      <c r="F286" s="900"/>
    </row>
    <row r="287" spans="1:6" ht="13.5" customHeight="1" x14ac:dyDescent="0.2">
      <c r="A287" s="900" t="s">
        <v>676</v>
      </c>
      <c r="B287" s="900"/>
      <c r="C287" s="900"/>
      <c r="D287" s="900"/>
      <c r="E287" s="900"/>
      <c r="F287" s="900"/>
    </row>
    <row r="288" spans="1:6" ht="30" customHeight="1" x14ac:dyDescent="0.2">
      <c r="A288" s="900" t="s">
        <v>656</v>
      </c>
      <c r="B288" s="900"/>
      <c r="C288" s="900"/>
      <c r="D288" s="900"/>
      <c r="E288" s="900"/>
      <c r="F288" s="900"/>
    </row>
    <row r="289" spans="1:6" ht="16.5" customHeight="1" x14ac:dyDescent="0.2">
      <c r="A289" s="900" t="s">
        <v>657</v>
      </c>
      <c r="B289" s="900"/>
      <c r="C289" s="900"/>
      <c r="D289" s="900"/>
      <c r="E289" s="900"/>
      <c r="F289" s="900"/>
    </row>
    <row r="290" spans="1:6" ht="27.75" customHeight="1" x14ac:dyDescent="0.2">
      <c r="A290" s="892"/>
      <c r="B290" s="892"/>
      <c r="C290" s="892"/>
      <c r="D290" s="892"/>
      <c r="E290" s="892"/>
      <c r="F290" s="892"/>
    </row>
    <row r="291" spans="1:6" ht="27.75" customHeight="1" x14ac:dyDescent="0.2">
      <c r="A291" s="720"/>
      <c r="B291" s="720"/>
      <c r="C291" s="720"/>
      <c r="D291" s="720"/>
      <c r="E291" s="720"/>
      <c r="F291" s="720"/>
    </row>
    <row r="292" spans="1:6" ht="14.25" x14ac:dyDescent="0.2">
      <c r="A292" s="889" t="s">
        <v>1222</v>
      </c>
      <c r="B292" s="889"/>
      <c r="C292" s="889"/>
      <c r="D292" s="889"/>
      <c r="E292" s="889"/>
      <c r="F292" s="889"/>
    </row>
    <row r="293" spans="1:6" ht="13.5" customHeight="1" x14ac:dyDescent="0.2">
      <c r="A293" s="984" t="str">
        <f>+DATOS!B13</f>
        <v xml:space="preserve"> Acta N° __ de  Julio 11 de 2019</v>
      </c>
      <c r="B293" s="984"/>
      <c r="C293" s="984"/>
      <c r="D293" s="984"/>
      <c r="E293" s="984"/>
      <c r="F293" s="984"/>
    </row>
    <row r="294" spans="1:6" ht="13.5" customHeight="1" x14ac:dyDescent="0.2">
      <c r="A294" s="374"/>
      <c r="B294" s="374"/>
      <c r="C294" s="374"/>
      <c r="D294" s="374"/>
      <c r="E294" s="374"/>
      <c r="F294" s="374"/>
    </row>
    <row r="295" spans="1:6" ht="13.5" customHeight="1" x14ac:dyDescent="0.2">
      <c r="A295" s="889" t="s">
        <v>348</v>
      </c>
      <c r="B295" s="889"/>
      <c r="C295" s="889"/>
      <c r="D295" s="889"/>
      <c r="E295" s="889"/>
      <c r="F295" s="889"/>
    </row>
    <row r="296" spans="1:6" ht="13.5" customHeight="1" x14ac:dyDescent="0.2">
      <c r="A296" s="350"/>
      <c r="B296" s="350"/>
      <c r="C296" s="350"/>
      <c r="D296" s="350"/>
      <c r="E296" s="350"/>
      <c r="F296" s="350"/>
    </row>
    <row r="297" spans="1:6" ht="13.5" customHeight="1" x14ac:dyDescent="0.2">
      <c r="A297" s="888" t="s">
        <v>151</v>
      </c>
      <c r="B297" s="888"/>
      <c r="C297" s="888"/>
      <c r="D297" s="888"/>
      <c r="E297" s="888"/>
      <c r="F297" s="888"/>
    </row>
    <row r="298" spans="1:6" ht="13.5" customHeight="1" x14ac:dyDescent="0.2">
      <c r="A298" s="887"/>
      <c r="B298" s="887"/>
      <c r="C298" s="887"/>
      <c r="D298" s="887"/>
      <c r="E298" s="887"/>
      <c r="F298" s="887"/>
    </row>
    <row r="299" spans="1:6" ht="13.5" customHeight="1" x14ac:dyDescent="0.2">
      <c r="A299" s="887"/>
      <c r="B299" s="887"/>
      <c r="C299" s="887"/>
      <c r="D299" s="887"/>
      <c r="E299" s="887"/>
      <c r="F299" s="887"/>
    </row>
    <row r="301" spans="1:6" ht="13.5" customHeight="1" x14ac:dyDescent="0.2">
      <c r="A301" s="888" t="str">
        <f>+DATOS!C7</f>
        <v>DORIAN ALEXANDER AGUDELO OROZCO</v>
      </c>
      <c r="B301" s="888"/>
      <c r="C301" s="888"/>
      <c r="D301" s="888"/>
      <c r="E301" s="888"/>
      <c r="F301" s="888"/>
    </row>
    <row r="302" spans="1:6" ht="13.5" customHeight="1" x14ac:dyDescent="0.2">
      <c r="A302" s="888" t="s">
        <v>915</v>
      </c>
      <c r="B302" s="888"/>
      <c r="C302" s="888"/>
      <c r="D302" s="888"/>
      <c r="E302" s="888"/>
      <c r="F302" s="888"/>
    </row>
    <row r="303" spans="1:6" ht="13.5" customHeight="1" x14ac:dyDescent="0.2">
      <c r="A303" s="887"/>
      <c r="B303" s="887"/>
      <c r="C303" s="887"/>
      <c r="D303" s="887"/>
      <c r="E303" s="887"/>
      <c r="F303" s="887"/>
    </row>
    <row r="304" spans="1:6" ht="13.5" customHeight="1" x14ac:dyDescent="0.2">
      <c r="A304" s="887"/>
      <c r="B304" s="887"/>
      <c r="C304" s="887"/>
      <c r="D304" s="887"/>
      <c r="E304" s="887"/>
      <c r="F304" s="887"/>
    </row>
    <row r="305" spans="1:6" ht="13.5" customHeight="1" x14ac:dyDescent="0.2">
      <c r="A305" s="887"/>
      <c r="B305" s="887"/>
      <c r="C305" s="887"/>
      <c r="D305" s="887"/>
      <c r="E305" s="887"/>
      <c r="F305" s="887"/>
    </row>
    <row r="306" spans="1:6" ht="13.5" customHeight="1" x14ac:dyDescent="0.2">
      <c r="A306" s="887"/>
      <c r="B306" s="887"/>
      <c r="C306" s="887"/>
      <c r="D306" s="887"/>
      <c r="E306" s="887"/>
      <c r="F306" s="887"/>
    </row>
    <row r="307" spans="1:6" ht="13.5" customHeight="1" x14ac:dyDescent="0.2">
      <c r="A307" s="887"/>
      <c r="B307" s="887"/>
      <c r="C307" s="887"/>
      <c r="D307" s="887"/>
      <c r="E307" s="887"/>
      <c r="F307" s="887"/>
    </row>
    <row r="308" spans="1:6" ht="13.5" customHeight="1" x14ac:dyDescent="0.2">
      <c r="A308" s="888" t="s">
        <v>347</v>
      </c>
      <c r="B308" s="888"/>
      <c r="C308" s="888"/>
      <c r="D308" s="888"/>
      <c r="E308" s="888"/>
      <c r="F308" s="888"/>
    </row>
    <row r="309" spans="1:6" ht="13.5" customHeight="1" x14ac:dyDescent="0.2">
      <c r="A309" s="887"/>
      <c r="B309" s="887"/>
      <c r="C309" s="887"/>
      <c r="D309" s="887"/>
      <c r="E309" s="887"/>
      <c r="F309" s="887"/>
    </row>
    <row r="310" spans="1:6" ht="13.5" customHeight="1" x14ac:dyDescent="0.2">
      <c r="A310" s="887"/>
      <c r="B310" s="887"/>
      <c r="C310" s="887"/>
      <c r="D310" s="887"/>
      <c r="E310" s="887"/>
      <c r="F310" s="887"/>
    </row>
    <row r="311" spans="1:6" ht="13.5" customHeight="1" x14ac:dyDescent="0.2">
      <c r="A311" s="887" t="s">
        <v>152</v>
      </c>
      <c r="B311" s="887"/>
      <c r="C311" s="887"/>
      <c r="D311" s="887"/>
      <c r="E311" s="887"/>
      <c r="F311" s="887"/>
    </row>
    <row r="312" spans="1:6" ht="13.5" customHeight="1" x14ac:dyDescent="0.2">
      <c r="A312" s="887"/>
      <c r="B312" s="887"/>
      <c r="C312" s="887"/>
      <c r="D312" s="887"/>
      <c r="E312" s="887"/>
      <c r="F312" s="887"/>
    </row>
    <row r="313" spans="1:6" ht="13.5" customHeight="1" x14ac:dyDescent="0.2">
      <c r="A313" s="887"/>
      <c r="B313" s="887"/>
      <c r="C313" s="887"/>
      <c r="D313" s="887"/>
      <c r="E313" s="887"/>
      <c r="F313" s="887"/>
    </row>
    <row r="314" spans="1:6" ht="13.5" customHeight="1" x14ac:dyDescent="0.2">
      <c r="A314" s="888" t="s">
        <v>346</v>
      </c>
      <c r="B314" s="888"/>
      <c r="C314" s="888"/>
      <c r="D314" s="888"/>
      <c r="E314" s="888"/>
      <c r="F314" s="888"/>
    </row>
    <row r="315" spans="1:6" ht="13.5" customHeight="1" x14ac:dyDescent="0.2">
      <c r="A315" s="887"/>
      <c r="B315" s="887"/>
      <c r="C315" s="887"/>
      <c r="D315" s="887"/>
      <c r="E315" s="887"/>
      <c r="F315" s="887"/>
    </row>
    <row r="316" spans="1:6" ht="13.5" customHeight="1" x14ac:dyDescent="0.2">
      <c r="A316" s="887"/>
      <c r="B316" s="887"/>
      <c r="C316" s="887"/>
      <c r="D316" s="887"/>
      <c r="E316" s="887"/>
      <c r="F316" s="887"/>
    </row>
    <row r="317" spans="1:6" ht="13.5" customHeight="1" x14ac:dyDescent="0.2">
      <c r="A317" s="887"/>
      <c r="B317" s="887"/>
      <c r="C317" s="887"/>
      <c r="D317" s="887"/>
      <c r="E317" s="887"/>
      <c r="F317" s="887"/>
    </row>
    <row r="318" spans="1:6" ht="13.5" customHeight="1" x14ac:dyDescent="0.2">
      <c r="A318" s="887"/>
      <c r="B318" s="887"/>
      <c r="C318" s="887"/>
      <c r="D318" s="887"/>
      <c r="E318" s="887"/>
      <c r="F318" s="887"/>
    </row>
    <row r="319" spans="1:6" ht="13.5" customHeight="1" x14ac:dyDescent="0.2">
      <c r="A319" s="887"/>
      <c r="B319" s="887"/>
      <c r="C319" s="887"/>
      <c r="D319" s="887"/>
      <c r="E319" s="887"/>
      <c r="F319" s="887"/>
    </row>
    <row r="320" spans="1:6" ht="13.5" customHeight="1" x14ac:dyDescent="0.2">
      <c r="A320" s="888" t="s">
        <v>345</v>
      </c>
      <c r="B320" s="888"/>
      <c r="C320" s="888"/>
      <c r="D320" s="888"/>
      <c r="E320" s="888"/>
      <c r="F320" s="888"/>
    </row>
    <row r="321" spans="1:6" ht="13.5" customHeight="1" x14ac:dyDescent="0.2">
      <c r="A321" s="887"/>
      <c r="B321" s="887"/>
      <c r="C321" s="887"/>
      <c r="D321" s="887"/>
      <c r="E321" s="887"/>
      <c r="F321" s="887"/>
    </row>
    <row r="322" spans="1:6" ht="13.5" customHeight="1" x14ac:dyDescent="0.2">
      <c r="A322" s="887"/>
      <c r="B322" s="887"/>
      <c r="C322" s="887"/>
      <c r="D322" s="887"/>
      <c r="E322" s="887"/>
      <c r="F322" s="887"/>
    </row>
    <row r="323" spans="1:6" ht="13.5" customHeight="1" x14ac:dyDescent="0.2">
      <c r="A323" s="887"/>
      <c r="B323" s="887"/>
      <c r="C323" s="887"/>
      <c r="D323" s="887"/>
      <c r="E323" s="887"/>
      <c r="F323" s="887"/>
    </row>
    <row r="324" spans="1:6" ht="13.5" customHeight="1" x14ac:dyDescent="0.2">
      <c r="A324" s="887"/>
      <c r="B324" s="887"/>
      <c r="C324" s="887"/>
      <c r="D324" s="887"/>
      <c r="E324" s="887"/>
      <c r="F324" s="887"/>
    </row>
    <row r="325" spans="1:6" ht="13.5" customHeight="1" x14ac:dyDescent="0.2">
      <c r="A325" s="887"/>
      <c r="B325" s="887"/>
      <c r="C325" s="887"/>
      <c r="D325" s="887"/>
      <c r="E325" s="887"/>
      <c r="F325" s="887"/>
    </row>
    <row r="326" spans="1:6" ht="13.5" customHeight="1" x14ac:dyDescent="0.2">
      <c r="A326" s="888" t="s">
        <v>119</v>
      </c>
      <c r="B326" s="888"/>
      <c r="C326" s="888"/>
      <c r="D326" s="888"/>
      <c r="E326" s="888"/>
      <c r="F326" s="888"/>
    </row>
    <row r="327" spans="1:6" ht="13.5" customHeight="1" x14ac:dyDescent="0.2">
      <c r="A327" s="887"/>
      <c r="B327" s="887"/>
      <c r="C327" s="887"/>
      <c r="D327" s="887"/>
      <c r="E327" s="887"/>
      <c r="F327" s="887"/>
    </row>
    <row r="328" spans="1:6" ht="13.5" customHeight="1" x14ac:dyDescent="0.2">
      <c r="A328" s="887"/>
      <c r="B328" s="887"/>
      <c r="C328" s="887"/>
      <c r="D328" s="887"/>
      <c r="E328" s="887"/>
      <c r="F328" s="887"/>
    </row>
    <row r="329" spans="1:6" ht="13.5" customHeight="1" x14ac:dyDescent="0.2">
      <c r="A329" s="887"/>
      <c r="B329" s="887"/>
      <c r="C329" s="887"/>
      <c r="D329" s="887"/>
      <c r="E329" s="887"/>
      <c r="F329" s="887"/>
    </row>
    <row r="330" spans="1:6" ht="13.5" customHeight="1" x14ac:dyDescent="0.2">
      <c r="A330" s="887"/>
      <c r="B330" s="887"/>
      <c r="C330" s="887"/>
      <c r="D330" s="887"/>
      <c r="E330" s="887"/>
      <c r="F330" s="887"/>
    </row>
    <row r="331" spans="1:6" ht="13.5" customHeight="1" x14ac:dyDescent="0.2">
      <c r="A331" s="887"/>
      <c r="B331" s="887"/>
      <c r="C331" s="887"/>
      <c r="D331" s="887"/>
      <c r="E331" s="887"/>
      <c r="F331" s="887"/>
    </row>
    <row r="332" spans="1:6" ht="13.5" customHeight="1" x14ac:dyDescent="0.2">
      <c r="A332" s="887"/>
      <c r="B332" s="887"/>
      <c r="C332" s="887"/>
      <c r="D332" s="887"/>
      <c r="E332" s="887"/>
      <c r="F332" s="887"/>
    </row>
    <row r="342" spans="1:6" ht="13.5" customHeight="1" x14ac:dyDescent="0.2">
      <c r="A342" s="887"/>
      <c r="B342" s="887"/>
      <c r="C342" s="887"/>
      <c r="D342" s="887"/>
      <c r="E342" s="887"/>
      <c r="F342" s="887"/>
    </row>
    <row r="344" spans="1:6" ht="13.5" customHeight="1" x14ac:dyDescent="0.2">
      <c r="A344" s="887"/>
      <c r="B344" s="887"/>
      <c r="C344" s="887"/>
      <c r="D344" s="887"/>
      <c r="E344" s="887"/>
      <c r="F344" s="887"/>
    </row>
  </sheetData>
  <mergeCells count="213">
    <mergeCell ref="A286:F286"/>
    <mergeCell ref="A287:F287"/>
    <mergeCell ref="A288:F288"/>
    <mergeCell ref="A289:F289"/>
    <mergeCell ref="A290:F290"/>
    <mergeCell ref="A276:F276"/>
    <mergeCell ref="A277:F277"/>
    <mergeCell ref="A278:F278"/>
    <mergeCell ref="A279:F279"/>
    <mergeCell ref="A280:F280"/>
    <mergeCell ref="A271:F271"/>
    <mergeCell ref="A272:F272"/>
    <mergeCell ref="A273:F273"/>
    <mergeCell ref="A274:F274"/>
    <mergeCell ref="A275:F275"/>
    <mergeCell ref="A285:F285"/>
    <mergeCell ref="A281:F281"/>
    <mergeCell ref="A282:F282"/>
    <mergeCell ref="A283:F283"/>
    <mergeCell ref="A284:F284"/>
    <mergeCell ref="A265:F265"/>
    <mergeCell ref="A266:F266"/>
    <mergeCell ref="A267:F267"/>
    <mergeCell ref="A268:F268"/>
    <mergeCell ref="A269:F269"/>
    <mergeCell ref="A270:F270"/>
    <mergeCell ref="A259:F259"/>
    <mergeCell ref="A260:F260"/>
    <mergeCell ref="A261:F261"/>
    <mergeCell ref="A262:F262"/>
    <mergeCell ref="A263:F263"/>
    <mergeCell ref="A264:F264"/>
    <mergeCell ref="A253:F253"/>
    <mergeCell ref="A254:F254"/>
    <mergeCell ref="A255:F255"/>
    <mergeCell ref="A256:F256"/>
    <mergeCell ref="A257:F257"/>
    <mergeCell ref="A258:F258"/>
    <mergeCell ref="A247:F247"/>
    <mergeCell ref="A248:F248"/>
    <mergeCell ref="A249:F249"/>
    <mergeCell ref="A250:F250"/>
    <mergeCell ref="A251:F251"/>
    <mergeCell ref="A252:F252"/>
    <mergeCell ref="A241:F241"/>
    <mergeCell ref="A242:F242"/>
    <mergeCell ref="A243:F243"/>
    <mergeCell ref="A244:F244"/>
    <mergeCell ref="A245:F245"/>
    <mergeCell ref="A246:F246"/>
    <mergeCell ref="A235:F235"/>
    <mergeCell ref="A236:F236"/>
    <mergeCell ref="A237:F237"/>
    <mergeCell ref="A238:F238"/>
    <mergeCell ref="A239:F239"/>
    <mergeCell ref="A240:F240"/>
    <mergeCell ref="A229:F229"/>
    <mergeCell ref="A230:F230"/>
    <mergeCell ref="A231:F231"/>
    <mergeCell ref="A232:F232"/>
    <mergeCell ref="A233:F233"/>
    <mergeCell ref="A234:F234"/>
    <mergeCell ref="A223:F223"/>
    <mergeCell ref="A224:F224"/>
    <mergeCell ref="A225:F225"/>
    <mergeCell ref="A226:F226"/>
    <mergeCell ref="A227:F227"/>
    <mergeCell ref="A228:F228"/>
    <mergeCell ref="A217:F217"/>
    <mergeCell ref="A218:F218"/>
    <mergeCell ref="A219:F219"/>
    <mergeCell ref="A220:F220"/>
    <mergeCell ref="A221:F221"/>
    <mergeCell ref="A222:F222"/>
    <mergeCell ref="A211:F211"/>
    <mergeCell ref="A212:F212"/>
    <mergeCell ref="A213:F213"/>
    <mergeCell ref="A214:F214"/>
    <mergeCell ref="A215:F215"/>
    <mergeCell ref="A216:F216"/>
    <mergeCell ref="A205:F205"/>
    <mergeCell ref="A206:F206"/>
    <mergeCell ref="A207:F207"/>
    <mergeCell ref="A208:F208"/>
    <mergeCell ref="A209:F209"/>
    <mergeCell ref="A210:F210"/>
    <mergeCell ref="A199:F199"/>
    <mergeCell ref="A200:F200"/>
    <mergeCell ref="A201:F201"/>
    <mergeCell ref="A202:F202"/>
    <mergeCell ref="A203:F203"/>
    <mergeCell ref="A204:F204"/>
    <mergeCell ref="A193:F193"/>
    <mergeCell ref="A194:F194"/>
    <mergeCell ref="A195:F195"/>
    <mergeCell ref="A196:F196"/>
    <mergeCell ref="A197:F197"/>
    <mergeCell ref="A198:F198"/>
    <mergeCell ref="A187:F187"/>
    <mergeCell ref="A188:F188"/>
    <mergeCell ref="A189:F189"/>
    <mergeCell ref="A190:F190"/>
    <mergeCell ref="A191:F191"/>
    <mergeCell ref="A192:F192"/>
    <mergeCell ref="A181:F181"/>
    <mergeCell ref="A182:F182"/>
    <mergeCell ref="A183:F183"/>
    <mergeCell ref="A184:F184"/>
    <mergeCell ref="A185:F185"/>
    <mergeCell ref="A186:F186"/>
    <mergeCell ref="A174:F174"/>
    <mergeCell ref="A176:F176"/>
    <mergeCell ref="A177:F177"/>
    <mergeCell ref="A178:F178"/>
    <mergeCell ref="A179:F179"/>
    <mergeCell ref="A180:F180"/>
    <mergeCell ref="A171:F171"/>
    <mergeCell ref="A172:F172"/>
    <mergeCell ref="A173:F173"/>
    <mergeCell ref="A153:F153"/>
    <mergeCell ref="A154:F154"/>
    <mergeCell ref="A155:F155"/>
    <mergeCell ref="A159:F159"/>
    <mergeCell ref="A161:F161"/>
    <mergeCell ref="A162:F162"/>
    <mergeCell ref="A167:F167"/>
    <mergeCell ref="A163:F163"/>
    <mergeCell ref="A158:F158"/>
    <mergeCell ref="A160:F160"/>
    <mergeCell ref="A169:F169"/>
    <mergeCell ref="A170:F170"/>
    <mergeCell ref="A18:F18"/>
    <mergeCell ref="A19:F19"/>
    <mergeCell ref="A20:F20"/>
    <mergeCell ref="A21:F21"/>
    <mergeCell ref="B58:C58"/>
    <mergeCell ref="A32:D32"/>
    <mergeCell ref="A33:D33"/>
    <mergeCell ref="A44:B44"/>
    <mergeCell ref="A29:F29"/>
    <mergeCell ref="B56:C56"/>
    <mergeCell ref="B131:C131"/>
    <mergeCell ref="A11:F11"/>
    <mergeCell ref="A12:F12"/>
    <mergeCell ref="A14:F14"/>
    <mergeCell ref="A15:F15"/>
    <mergeCell ref="A292:F292"/>
    <mergeCell ref="A156:F156"/>
    <mergeCell ref="A157:F157"/>
    <mergeCell ref="A13:F13"/>
    <mergeCell ref="D23:F23"/>
    <mergeCell ref="A16:F16"/>
    <mergeCell ref="A22:F22"/>
    <mergeCell ref="A34:D34"/>
    <mergeCell ref="B38:D38"/>
    <mergeCell ref="A45:B45"/>
    <mergeCell ref="A46:C46"/>
    <mergeCell ref="A47:C47"/>
    <mergeCell ref="A30:F30"/>
    <mergeCell ref="A24:F24"/>
    <mergeCell ref="A79:C79"/>
    <mergeCell ref="A165:F165"/>
    <mergeCell ref="A28:C28"/>
    <mergeCell ref="D28:F28"/>
    <mergeCell ref="A17:F17"/>
    <mergeCell ref="A329:F329"/>
    <mergeCell ref="A330:F330"/>
    <mergeCell ref="A331:F331"/>
    <mergeCell ref="A322:F322"/>
    <mergeCell ref="A332:F332"/>
    <mergeCell ref="A327:F327"/>
    <mergeCell ref="A328:F328"/>
    <mergeCell ref="A25:F25"/>
    <mergeCell ref="A26:F26"/>
    <mergeCell ref="A27:F27"/>
    <mergeCell ref="B63:C63"/>
    <mergeCell ref="A65:C65"/>
    <mergeCell ref="B80:C80"/>
    <mergeCell ref="A164:F164"/>
    <mergeCell ref="A315:F315"/>
    <mergeCell ref="A316:F316"/>
    <mergeCell ref="A307:F307"/>
    <mergeCell ref="A308:F308"/>
    <mergeCell ref="A309:F309"/>
    <mergeCell ref="A310:F310"/>
    <mergeCell ref="A311:F311"/>
    <mergeCell ref="A293:F293"/>
    <mergeCell ref="B48:C48"/>
    <mergeCell ref="B54:C54"/>
    <mergeCell ref="A323:F323"/>
    <mergeCell ref="A324:F324"/>
    <mergeCell ref="A325:F325"/>
    <mergeCell ref="A326:F326"/>
    <mergeCell ref="A342:F342"/>
    <mergeCell ref="A295:F295"/>
    <mergeCell ref="A344:F344"/>
    <mergeCell ref="A302:F302"/>
    <mergeCell ref="A303:F303"/>
    <mergeCell ref="A304:F304"/>
    <mergeCell ref="A305:F305"/>
    <mergeCell ref="A306:F306"/>
    <mergeCell ref="A298:F298"/>
    <mergeCell ref="A299:F299"/>
    <mergeCell ref="A317:F317"/>
    <mergeCell ref="A318:F318"/>
    <mergeCell ref="A319:F319"/>
    <mergeCell ref="A320:F320"/>
    <mergeCell ref="A321:F321"/>
    <mergeCell ref="A297:F297"/>
    <mergeCell ref="A301:F301"/>
    <mergeCell ref="A312:F312"/>
    <mergeCell ref="A313:F313"/>
    <mergeCell ref="A314:F314"/>
  </mergeCells>
  <phoneticPr fontId="6" type="noConversion"/>
  <conditionalFormatting sqref="D42">
    <cfRule type="cellIs" dxfId="0" priority="1" stopIfTrue="1" operator="notEqual">
      <formula>0</formula>
    </cfRule>
  </conditionalFormatting>
  <printOptions horizontalCentered="1"/>
  <pageMargins left="0.59055118110236227" right="0.59055118110236227" top="0.39370078740157483" bottom="0.39370078740157483" header="0" footer="0"/>
  <pageSetup scale="80"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64"/>
  <sheetViews>
    <sheetView zoomScale="80" zoomScaleNormal="80" workbookViewId="0">
      <selection activeCell="A303" sqref="A303:F303"/>
    </sheetView>
  </sheetViews>
  <sheetFormatPr baseColWidth="10" defaultColWidth="8.85546875" defaultRowHeight="12.75" x14ac:dyDescent="0.2"/>
  <cols>
    <col min="1" max="1" width="5.140625" style="524" customWidth="1"/>
    <col min="2" max="2" width="8.85546875" style="551" customWidth="1"/>
    <col min="3" max="3" width="11.42578125" style="524" customWidth="1"/>
    <col min="4" max="4" width="59.140625" style="524" customWidth="1"/>
    <col min="5" max="5" width="11.42578125" style="551" customWidth="1"/>
    <col min="6" max="6" width="15" style="551" customWidth="1"/>
    <col min="7" max="7" width="35.140625" style="524" customWidth="1"/>
    <col min="8" max="8" width="28.7109375" style="524" customWidth="1"/>
    <col min="9" max="9" width="9.7109375" style="524" customWidth="1"/>
    <col min="10" max="10" width="18.5703125" style="524" customWidth="1"/>
    <col min="11" max="253" width="11.42578125" style="524" customWidth="1"/>
    <col min="254" max="254" width="5.140625" style="524" customWidth="1"/>
    <col min="255" max="255" width="13.7109375" style="524" bestFit="1" customWidth="1"/>
    <col min="256" max="16384" width="8.85546875" style="524"/>
  </cols>
  <sheetData>
    <row r="1" spans="1:10" x14ac:dyDescent="0.2">
      <c r="A1" s="920" t="s">
        <v>1166</v>
      </c>
      <c r="B1" s="921"/>
      <c r="C1" s="921"/>
      <c r="D1" s="921"/>
      <c r="E1" s="921"/>
      <c r="F1" s="921"/>
      <c r="G1" s="921"/>
      <c r="H1" s="921"/>
      <c r="I1" s="921"/>
      <c r="J1" s="922"/>
    </row>
    <row r="2" spans="1:10" ht="13.5" thickBot="1" x14ac:dyDescent="0.25">
      <c r="A2" s="923" t="s">
        <v>340</v>
      </c>
      <c r="B2" s="924"/>
      <c r="C2" s="924"/>
      <c r="D2" s="924"/>
      <c r="E2" s="924"/>
      <c r="F2" s="924"/>
      <c r="G2" s="924"/>
      <c r="H2" s="924"/>
      <c r="I2" s="924"/>
      <c r="J2" s="925"/>
    </row>
    <row r="3" spans="1:10" ht="16.5" customHeight="1" thickBot="1" x14ac:dyDescent="0.25">
      <c r="A3" s="530" t="s">
        <v>341</v>
      </c>
      <c r="B3" s="531"/>
      <c r="C3" s="532"/>
      <c r="D3" s="533" t="s">
        <v>920</v>
      </c>
      <c r="E3" s="534"/>
      <c r="F3" s="534"/>
      <c r="G3" s="533"/>
      <c r="H3" s="533"/>
      <c r="I3" s="533"/>
      <c r="J3" s="535"/>
    </row>
    <row r="4" spans="1:10" ht="19.5" customHeight="1" thickBot="1" x14ac:dyDescent="0.25">
      <c r="A4" s="530" t="s">
        <v>342</v>
      </c>
      <c r="B4" s="531"/>
      <c r="C4" s="532"/>
      <c r="D4" s="536" t="s">
        <v>921</v>
      </c>
      <c r="E4" s="537"/>
      <c r="F4" s="537"/>
      <c r="G4" s="536"/>
      <c r="H4" s="536"/>
      <c r="I4" s="536"/>
      <c r="J4" s="538"/>
    </row>
    <row r="5" spans="1:10" ht="13.5" thickBot="1" x14ac:dyDescent="0.25">
      <c r="A5" s="539"/>
      <c r="B5" s="534"/>
      <c r="C5" s="533"/>
      <c r="D5" s="533"/>
      <c r="E5" s="534"/>
      <c r="F5" s="534"/>
      <c r="G5" s="533"/>
      <c r="H5" s="533"/>
      <c r="I5" s="533"/>
      <c r="J5" s="535"/>
    </row>
    <row r="6" spans="1:10" x14ac:dyDescent="0.2">
      <c r="A6" s="926" t="s">
        <v>922</v>
      </c>
      <c r="B6" s="927"/>
      <c r="C6" s="927"/>
      <c r="D6" s="927"/>
      <c r="E6" s="927"/>
      <c r="F6" s="927"/>
      <c r="G6" s="927"/>
      <c r="H6" s="927"/>
      <c r="I6" s="927"/>
      <c r="J6" s="928"/>
    </row>
    <row r="7" spans="1:10" x14ac:dyDescent="0.2">
      <c r="A7" s="540"/>
      <c r="B7" s="929"/>
      <c r="C7" s="532"/>
      <c r="D7" s="532"/>
      <c r="E7" s="541"/>
      <c r="F7" s="541"/>
      <c r="G7" s="532"/>
      <c r="H7" s="532"/>
      <c r="I7" s="532"/>
      <c r="J7" s="542"/>
    </row>
    <row r="8" spans="1:10" ht="13.5" thickBot="1" x14ac:dyDescent="0.25">
      <c r="A8" s="540"/>
      <c r="B8" s="929"/>
      <c r="C8" s="931" t="s">
        <v>318</v>
      </c>
      <c r="D8" s="931"/>
      <c r="E8" s="534">
        <v>2019</v>
      </c>
      <c r="F8" s="534"/>
      <c r="G8" s="543"/>
      <c r="H8" s="543"/>
      <c r="I8" s="532"/>
      <c r="J8" s="542"/>
    </row>
    <row r="9" spans="1:10" x14ac:dyDescent="0.2">
      <c r="A9" s="540"/>
      <c r="B9" s="929"/>
      <c r="C9" s="544"/>
      <c r="D9" s="544"/>
      <c r="E9" s="541"/>
      <c r="F9" s="541"/>
      <c r="G9" s="532"/>
      <c r="H9" s="532"/>
      <c r="I9" s="532"/>
      <c r="J9" s="542"/>
    </row>
    <row r="10" spans="1:10" ht="13.5" thickBot="1" x14ac:dyDescent="0.25">
      <c r="A10" s="540"/>
      <c r="B10" s="929"/>
      <c r="C10" s="931" t="s">
        <v>923</v>
      </c>
      <c r="D10" s="931"/>
      <c r="E10" s="534"/>
      <c r="F10" s="534"/>
      <c r="G10" s="543"/>
      <c r="H10" s="543"/>
      <c r="I10" s="532"/>
      <c r="J10" s="542"/>
    </row>
    <row r="11" spans="1:10" x14ac:dyDescent="0.2">
      <c r="A11" s="540"/>
      <c r="B11" s="929"/>
      <c r="C11" s="532"/>
      <c r="D11" s="532"/>
      <c r="E11" s="541"/>
      <c r="F11" s="541"/>
      <c r="G11" s="532"/>
      <c r="H11" s="532"/>
      <c r="I11" s="532"/>
      <c r="J11" s="542"/>
    </row>
    <row r="12" spans="1:10" ht="6" customHeight="1" thickBot="1" x14ac:dyDescent="0.25">
      <c r="A12" s="539"/>
      <c r="B12" s="930"/>
      <c r="C12" s="533"/>
      <c r="D12" s="533"/>
      <c r="E12" s="534"/>
      <c r="F12" s="534"/>
      <c r="G12" s="932"/>
      <c r="H12" s="932"/>
      <c r="I12" s="932"/>
      <c r="J12" s="933"/>
    </row>
    <row r="13" spans="1:10" ht="16.5" customHeight="1" thickBot="1" x14ac:dyDescent="0.25">
      <c r="A13" s="907" t="s">
        <v>924</v>
      </c>
      <c r="B13" s="908"/>
      <c r="C13" s="908"/>
      <c r="D13" s="908"/>
      <c r="E13" s="908"/>
      <c r="F13" s="908"/>
      <c r="G13" s="908"/>
      <c r="H13" s="908"/>
      <c r="I13" s="908"/>
      <c r="J13" s="909"/>
    </row>
    <row r="14" spans="1:10" ht="57" customHeight="1" thickBot="1" x14ac:dyDescent="0.25">
      <c r="A14" s="910" t="s">
        <v>925</v>
      </c>
      <c r="B14" s="912" t="s">
        <v>926</v>
      </c>
      <c r="C14" s="912"/>
      <c r="D14" s="912" t="s">
        <v>927</v>
      </c>
      <c r="E14" s="914" t="s">
        <v>928</v>
      </c>
      <c r="F14" s="915" t="s">
        <v>929</v>
      </c>
      <c r="G14" s="912" t="s">
        <v>930</v>
      </c>
      <c r="H14" s="913" t="s">
        <v>931</v>
      </c>
      <c r="I14" s="912" t="s">
        <v>932</v>
      </c>
      <c r="J14" s="912" t="s">
        <v>933</v>
      </c>
    </row>
    <row r="15" spans="1:10" ht="41.25" customHeight="1" x14ac:dyDescent="0.2">
      <c r="A15" s="911"/>
      <c r="B15" s="545" t="s">
        <v>344</v>
      </c>
      <c r="C15" s="546" t="s">
        <v>934</v>
      </c>
      <c r="D15" s="913"/>
      <c r="E15" s="915"/>
      <c r="F15" s="916"/>
      <c r="G15" s="913"/>
      <c r="H15" s="917"/>
      <c r="I15" s="913"/>
      <c r="J15" s="913"/>
    </row>
    <row r="16" spans="1:10" ht="19.7" customHeight="1" x14ac:dyDescent="0.2">
      <c r="A16" s="547">
        <v>1</v>
      </c>
      <c r="B16" s="548">
        <v>12</v>
      </c>
      <c r="C16" s="547" t="s">
        <v>1094</v>
      </c>
      <c r="D16" s="549" t="s">
        <v>935</v>
      </c>
      <c r="E16" s="548">
        <f>F17/B16</f>
        <v>666666.66666666663</v>
      </c>
      <c r="F16" s="548">
        <v>8000000</v>
      </c>
      <c r="G16" s="547" t="s">
        <v>936</v>
      </c>
      <c r="H16" s="547" t="s">
        <v>937</v>
      </c>
      <c r="I16" s="547" t="s">
        <v>1090</v>
      </c>
      <c r="J16" s="547" t="s">
        <v>1063</v>
      </c>
    </row>
    <row r="17" spans="1:11" s="603" customFormat="1" ht="19.7" customHeight="1" x14ac:dyDescent="0.2">
      <c r="A17" s="599"/>
      <c r="B17" s="599"/>
      <c r="C17" s="599"/>
      <c r="D17" s="600" t="s">
        <v>938</v>
      </c>
      <c r="E17" s="601"/>
      <c r="F17" s="601">
        <f>SUM(F16)</f>
        <v>8000000</v>
      </c>
      <c r="G17" s="599"/>
      <c r="H17" s="599"/>
      <c r="I17" s="599"/>
      <c r="J17" s="599"/>
      <c r="K17" s="602"/>
    </row>
    <row r="18" spans="1:11" ht="19.7" customHeight="1" x14ac:dyDescent="0.2">
      <c r="A18" s="547">
        <v>2</v>
      </c>
      <c r="B18" s="548">
        <v>1</v>
      </c>
      <c r="C18" s="547" t="s">
        <v>693</v>
      </c>
      <c r="D18" s="549" t="s">
        <v>939</v>
      </c>
      <c r="E18" s="548">
        <v>2600000</v>
      </c>
      <c r="F18" s="548">
        <f>+B18*E18</f>
        <v>2600000</v>
      </c>
      <c r="G18" s="547" t="s">
        <v>940</v>
      </c>
      <c r="H18" s="547" t="s">
        <v>937</v>
      </c>
      <c r="I18" s="547" t="s">
        <v>1090</v>
      </c>
      <c r="J18" s="547" t="s">
        <v>64</v>
      </c>
    </row>
    <row r="19" spans="1:11" ht="19.7" customHeight="1" x14ac:dyDescent="0.2">
      <c r="A19" s="547">
        <v>3</v>
      </c>
      <c r="B19" s="548">
        <v>1</v>
      </c>
      <c r="C19" s="547" t="s">
        <v>693</v>
      </c>
      <c r="D19" s="552" t="s">
        <v>1056</v>
      </c>
      <c r="E19" s="548">
        <v>1030000</v>
      </c>
      <c r="F19" s="548">
        <f>+E19*B19</f>
        <v>1030000</v>
      </c>
      <c r="G19" s="547" t="s">
        <v>940</v>
      </c>
      <c r="H19" s="547" t="s">
        <v>937</v>
      </c>
      <c r="I19" s="547" t="s">
        <v>1090</v>
      </c>
      <c r="J19" s="547" t="s">
        <v>59</v>
      </c>
    </row>
    <row r="20" spans="1:11" ht="19.7" customHeight="1" x14ac:dyDescent="0.2">
      <c r="A20" s="599"/>
      <c r="B20" s="601"/>
      <c r="C20" s="599"/>
      <c r="D20" s="600" t="s">
        <v>941</v>
      </c>
      <c r="E20" s="601"/>
      <c r="F20" s="601">
        <f>SUM(F18:F19)</f>
        <v>3630000</v>
      </c>
      <c r="G20" s="599"/>
      <c r="H20" s="599"/>
      <c r="I20" s="599"/>
      <c r="J20" s="599"/>
      <c r="K20" s="551"/>
    </row>
    <row r="21" spans="1:11" s="726" customFormat="1" ht="19.7" customHeight="1" x14ac:dyDescent="0.2">
      <c r="A21" s="719">
        <v>4</v>
      </c>
      <c r="B21" s="598">
        <v>1</v>
      </c>
      <c r="C21" s="550" t="s">
        <v>693</v>
      </c>
      <c r="D21" s="724" t="s">
        <v>1200</v>
      </c>
      <c r="E21" s="598">
        <v>1200000</v>
      </c>
      <c r="F21" s="704">
        <f t="shared" ref="F21:F22" si="0">+B21*E21</f>
        <v>1200000</v>
      </c>
      <c r="G21" s="550" t="s">
        <v>943</v>
      </c>
      <c r="H21" s="550" t="s">
        <v>937</v>
      </c>
      <c r="I21" s="550" t="s">
        <v>1090</v>
      </c>
      <c r="J21" s="550" t="s">
        <v>58</v>
      </c>
      <c r="K21" s="725"/>
    </row>
    <row r="22" spans="1:11" s="726" customFormat="1" ht="19.7" customHeight="1" x14ac:dyDescent="0.2">
      <c r="A22" s="719">
        <v>5</v>
      </c>
      <c r="B22" s="598">
        <v>1</v>
      </c>
      <c r="C22" s="550" t="s">
        <v>693</v>
      </c>
      <c r="D22" s="724" t="s">
        <v>1201</v>
      </c>
      <c r="E22" s="598">
        <v>1009312</v>
      </c>
      <c r="F22" s="704">
        <f t="shared" si="0"/>
        <v>1009312</v>
      </c>
      <c r="G22" s="550" t="s">
        <v>943</v>
      </c>
      <c r="H22" s="550" t="s">
        <v>937</v>
      </c>
      <c r="I22" s="550" t="s">
        <v>1090</v>
      </c>
      <c r="J22" s="550" t="s">
        <v>58</v>
      </c>
      <c r="K22" s="725"/>
    </row>
    <row r="23" spans="1:11" s="603" customFormat="1" ht="19.7" customHeight="1" x14ac:dyDescent="0.2">
      <c r="A23" s="550">
        <v>6</v>
      </c>
      <c r="B23" s="727">
        <v>1</v>
      </c>
      <c r="C23" s="550" t="s">
        <v>693</v>
      </c>
      <c r="D23" s="549" t="s">
        <v>942</v>
      </c>
      <c r="E23" s="728">
        <v>2000000</v>
      </c>
      <c r="F23" s="728">
        <f>+E23</f>
        <v>2000000</v>
      </c>
      <c r="G23" s="550" t="s">
        <v>943</v>
      </c>
      <c r="H23" s="550" t="s">
        <v>937</v>
      </c>
      <c r="I23" s="550" t="s">
        <v>1090</v>
      </c>
      <c r="J23" s="550" t="s">
        <v>58</v>
      </c>
    </row>
    <row r="24" spans="1:11" s="718" customFormat="1" ht="19.7" customHeight="1" x14ac:dyDescent="0.2">
      <c r="A24" s="599"/>
      <c r="B24" s="601"/>
      <c r="C24" s="599"/>
      <c r="D24" s="600" t="s">
        <v>944</v>
      </c>
      <c r="E24" s="601"/>
      <c r="F24" s="601">
        <f>SUM(F21:F23)</f>
        <v>4209312</v>
      </c>
      <c r="G24" s="599"/>
      <c r="H24" s="599"/>
      <c r="I24" s="599"/>
      <c r="J24" s="599"/>
      <c r="K24" s="718">
        <v>4209312</v>
      </c>
    </row>
    <row r="25" spans="1:11" s="718" customFormat="1" ht="19.7" customHeight="1" x14ac:dyDescent="0.2">
      <c r="A25" s="714">
        <v>7</v>
      </c>
      <c r="B25" s="715">
        <v>12</v>
      </c>
      <c r="C25" s="719" t="s">
        <v>693</v>
      </c>
      <c r="D25" s="716" t="s">
        <v>1168</v>
      </c>
      <c r="E25" s="717">
        <f>F25/B25</f>
        <v>141666.66666666666</v>
      </c>
      <c r="F25" s="717">
        <v>1700000</v>
      </c>
      <c r="G25" s="714" t="s">
        <v>1193</v>
      </c>
      <c r="H25" s="547" t="s">
        <v>937</v>
      </c>
      <c r="I25" s="714" t="s">
        <v>1090</v>
      </c>
      <c r="J25" s="703" t="s">
        <v>1167</v>
      </c>
    </row>
    <row r="26" spans="1:11" ht="19.7" customHeight="1" x14ac:dyDescent="0.2">
      <c r="A26" s="599"/>
      <c r="B26" s="599"/>
      <c r="C26" s="599"/>
      <c r="D26" s="918" t="s">
        <v>1194</v>
      </c>
      <c r="E26" s="919"/>
      <c r="F26" s="601">
        <f>F25</f>
        <v>1700000</v>
      </c>
      <c r="G26" s="599"/>
      <c r="H26" s="599"/>
      <c r="I26" s="599"/>
      <c r="J26" s="599"/>
      <c r="K26" s="551"/>
    </row>
    <row r="27" spans="1:11" ht="19.7" customHeight="1" x14ac:dyDescent="0.2">
      <c r="A27" s="703">
        <v>8</v>
      </c>
      <c r="B27" s="703">
        <v>20</v>
      </c>
      <c r="C27" s="703" t="s">
        <v>693</v>
      </c>
      <c r="D27" s="707" t="s">
        <v>945</v>
      </c>
      <c r="E27" s="704">
        <v>10500</v>
      </c>
      <c r="F27" s="704">
        <f t="shared" ref="F27:F94" si="1">+B27*E27</f>
        <v>210000</v>
      </c>
      <c r="G27" s="706" t="s">
        <v>313</v>
      </c>
      <c r="H27" s="703" t="s">
        <v>937</v>
      </c>
      <c r="I27" s="703" t="s">
        <v>1090</v>
      </c>
      <c r="J27" s="703" t="s">
        <v>1167</v>
      </c>
    </row>
    <row r="28" spans="1:11" ht="19.7" customHeight="1" x14ac:dyDescent="0.2">
      <c r="A28" s="703">
        <v>9</v>
      </c>
      <c r="B28" s="708">
        <v>12</v>
      </c>
      <c r="C28" s="703" t="s">
        <v>693</v>
      </c>
      <c r="D28" s="709" t="s">
        <v>946</v>
      </c>
      <c r="E28" s="710">
        <v>16000</v>
      </c>
      <c r="F28" s="704">
        <f t="shared" si="1"/>
        <v>192000</v>
      </c>
      <c r="G28" s="706" t="s">
        <v>313</v>
      </c>
      <c r="H28" s="703" t="s">
        <v>937</v>
      </c>
      <c r="I28" s="703" t="s">
        <v>1090</v>
      </c>
      <c r="J28" s="703" t="s">
        <v>1167</v>
      </c>
    </row>
    <row r="29" spans="1:11" ht="19.7" customHeight="1" x14ac:dyDescent="0.2">
      <c r="A29" s="703">
        <v>10</v>
      </c>
      <c r="B29" s="708">
        <v>2</v>
      </c>
      <c r="C29" s="703" t="s">
        <v>693</v>
      </c>
      <c r="D29" s="709" t="s">
        <v>947</v>
      </c>
      <c r="E29" s="710">
        <v>180000</v>
      </c>
      <c r="F29" s="704">
        <f t="shared" si="1"/>
        <v>360000</v>
      </c>
      <c r="G29" s="706" t="s">
        <v>313</v>
      </c>
      <c r="H29" s="703" t="s">
        <v>937</v>
      </c>
      <c r="I29" s="703" t="s">
        <v>1090</v>
      </c>
      <c r="J29" s="703" t="s">
        <v>1167</v>
      </c>
    </row>
    <row r="30" spans="1:11" ht="19.7" customHeight="1" x14ac:dyDescent="0.2">
      <c r="A30" s="703">
        <v>11</v>
      </c>
      <c r="B30" s="708">
        <v>18</v>
      </c>
      <c r="C30" s="703" t="s">
        <v>693</v>
      </c>
      <c r="D30" s="709" t="s">
        <v>948</v>
      </c>
      <c r="E30" s="710">
        <v>6000</v>
      </c>
      <c r="F30" s="704">
        <f t="shared" si="1"/>
        <v>108000</v>
      </c>
      <c r="G30" s="706" t="s">
        <v>313</v>
      </c>
      <c r="H30" s="703" t="s">
        <v>937</v>
      </c>
      <c r="I30" s="703" t="s">
        <v>1090</v>
      </c>
      <c r="J30" s="703" t="s">
        <v>1167</v>
      </c>
    </row>
    <row r="31" spans="1:11" ht="19.7" customHeight="1" x14ac:dyDescent="0.2">
      <c r="A31" s="703">
        <v>12</v>
      </c>
      <c r="B31" s="711">
        <v>18</v>
      </c>
      <c r="C31" s="703" t="s">
        <v>693</v>
      </c>
      <c r="D31" s="709" t="s">
        <v>949</v>
      </c>
      <c r="E31" s="710">
        <v>500</v>
      </c>
      <c r="F31" s="704">
        <f t="shared" si="1"/>
        <v>9000</v>
      </c>
      <c r="G31" s="706" t="s">
        <v>313</v>
      </c>
      <c r="H31" s="703" t="s">
        <v>937</v>
      </c>
      <c r="I31" s="703" t="s">
        <v>1090</v>
      </c>
      <c r="J31" s="703" t="s">
        <v>1167</v>
      </c>
    </row>
    <row r="32" spans="1:11" ht="19.7" customHeight="1" x14ac:dyDescent="0.2">
      <c r="A32" s="703">
        <v>13</v>
      </c>
      <c r="B32" s="711">
        <v>18</v>
      </c>
      <c r="C32" s="703" t="s">
        <v>693</v>
      </c>
      <c r="D32" s="709" t="s">
        <v>950</v>
      </c>
      <c r="E32" s="710">
        <v>34000</v>
      </c>
      <c r="F32" s="704">
        <f t="shared" si="1"/>
        <v>612000</v>
      </c>
      <c r="G32" s="706" t="s">
        <v>313</v>
      </c>
      <c r="H32" s="703" t="s">
        <v>937</v>
      </c>
      <c r="I32" s="703" t="s">
        <v>1090</v>
      </c>
      <c r="J32" s="703" t="s">
        <v>1167</v>
      </c>
    </row>
    <row r="33" spans="1:10" ht="19.7" customHeight="1" x14ac:dyDescent="0.2">
      <c r="A33" s="703">
        <v>14</v>
      </c>
      <c r="B33" s="711">
        <v>20</v>
      </c>
      <c r="C33" s="703" t="s">
        <v>693</v>
      </c>
      <c r="D33" s="709" t="s">
        <v>951</v>
      </c>
      <c r="E33" s="710">
        <v>1500</v>
      </c>
      <c r="F33" s="704">
        <f t="shared" si="1"/>
        <v>30000</v>
      </c>
      <c r="G33" s="706" t="s">
        <v>313</v>
      </c>
      <c r="H33" s="703" t="s">
        <v>937</v>
      </c>
      <c r="I33" s="703" t="s">
        <v>1090</v>
      </c>
      <c r="J33" s="703" t="s">
        <v>1167</v>
      </c>
    </row>
    <row r="34" spans="1:10" ht="19.7" customHeight="1" x14ac:dyDescent="0.2">
      <c r="A34" s="703">
        <v>15</v>
      </c>
      <c r="B34" s="703">
        <v>4</v>
      </c>
      <c r="C34" s="703" t="s">
        <v>693</v>
      </c>
      <c r="D34" s="707" t="s">
        <v>952</v>
      </c>
      <c r="E34" s="704">
        <v>5565</v>
      </c>
      <c r="F34" s="704">
        <f t="shared" si="1"/>
        <v>22260</v>
      </c>
      <c r="G34" s="706" t="s">
        <v>313</v>
      </c>
      <c r="H34" s="703" t="s">
        <v>937</v>
      </c>
      <c r="I34" s="703" t="s">
        <v>1090</v>
      </c>
      <c r="J34" s="703" t="s">
        <v>1167</v>
      </c>
    </row>
    <row r="35" spans="1:10" ht="19.7" customHeight="1" x14ac:dyDescent="0.2">
      <c r="A35" s="703">
        <v>16</v>
      </c>
      <c r="B35" s="703">
        <v>170</v>
      </c>
      <c r="C35" s="703" t="s">
        <v>693</v>
      </c>
      <c r="D35" s="707" t="s">
        <v>953</v>
      </c>
      <c r="E35" s="704">
        <v>3150</v>
      </c>
      <c r="F35" s="704">
        <f t="shared" si="1"/>
        <v>535500</v>
      </c>
      <c r="G35" s="706" t="s">
        <v>313</v>
      </c>
      <c r="H35" s="703" t="s">
        <v>937</v>
      </c>
      <c r="I35" s="703" t="s">
        <v>1090</v>
      </c>
      <c r="J35" s="703" t="s">
        <v>1167</v>
      </c>
    </row>
    <row r="36" spans="1:10" ht="19.7" customHeight="1" x14ac:dyDescent="0.2">
      <c r="A36" s="703">
        <v>17</v>
      </c>
      <c r="B36" s="703">
        <v>30</v>
      </c>
      <c r="C36" s="703" t="s">
        <v>954</v>
      </c>
      <c r="D36" s="707" t="s">
        <v>955</v>
      </c>
      <c r="E36" s="704">
        <v>3675</v>
      </c>
      <c r="F36" s="704">
        <f t="shared" si="1"/>
        <v>110250</v>
      </c>
      <c r="G36" s="706" t="s">
        <v>313</v>
      </c>
      <c r="H36" s="703" t="s">
        <v>937</v>
      </c>
      <c r="I36" s="703" t="s">
        <v>1090</v>
      </c>
      <c r="J36" s="703" t="s">
        <v>1167</v>
      </c>
    </row>
    <row r="37" spans="1:10" ht="19.7" customHeight="1" x14ac:dyDescent="0.2">
      <c r="A37" s="703">
        <v>18</v>
      </c>
      <c r="B37" s="703">
        <v>60</v>
      </c>
      <c r="C37" s="703" t="s">
        <v>693</v>
      </c>
      <c r="D37" s="707" t="s">
        <v>956</v>
      </c>
      <c r="E37" s="704">
        <v>1155</v>
      </c>
      <c r="F37" s="704">
        <f t="shared" si="1"/>
        <v>69300</v>
      </c>
      <c r="G37" s="706" t="s">
        <v>313</v>
      </c>
      <c r="H37" s="703" t="s">
        <v>937</v>
      </c>
      <c r="I37" s="703" t="s">
        <v>1090</v>
      </c>
      <c r="J37" s="703" t="s">
        <v>1167</v>
      </c>
    </row>
    <row r="38" spans="1:10" ht="19.7" customHeight="1" x14ac:dyDescent="0.2">
      <c r="A38" s="703">
        <v>19</v>
      </c>
      <c r="B38" s="703">
        <v>10</v>
      </c>
      <c r="C38" s="703" t="s">
        <v>954</v>
      </c>
      <c r="D38" s="707" t="s">
        <v>957</v>
      </c>
      <c r="E38" s="704">
        <v>945</v>
      </c>
      <c r="F38" s="704">
        <f t="shared" si="1"/>
        <v>9450</v>
      </c>
      <c r="G38" s="706" t="s">
        <v>313</v>
      </c>
      <c r="H38" s="703" t="s">
        <v>937</v>
      </c>
      <c r="I38" s="703" t="s">
        <v>1090</v>
      </c>
      <c r="J38" s="703" t="s">
        <v>1167</v>
      </c>
    </row>
    <row r="39" spans="1:10" ht="0.75" customHeight="1" x14ac:dyDescent="0.2">
      <c r="A39" s="703">
        <v>20</v>
      </c>
      <c r="B39" s="703">
        <v>25</v>
      </c>
      <c r="C39" s="703" t="s">
        <v>954</v>
      </c>
      <c r="D39" s="707" t="s">
        <v>958</v>
      </c>
      <c r="E39" s="704">
        <v>945</v>
      </c>
      <c r="F39" s="704">
        <f t="shared" si="1"/>
        <v>23625</v>
      </c>
      <c r="G39" s="706" t="s">
        <v>313</v>
      </c>
      <c r="H39" s="703" t="s">
        <v>937</v>
      </c>
      <c r="I39" s="703" t="s">
        <v>1090</v>
      </c>
      <c r="J39" s="703" t="s">
        <v>1167</v>
      </c>
    </row>
    <row r="40" spans="1:10" ht="19.7" hidden="1" customHeight="1" x14ac:dyDescent="0.2">
      <c r="A40" s="703">
        <v>21</v>
      </c>
      <c r="B40" s="703">
        <v>10</v>
      </c>
      <c r="C40" s="703" t="s">
        <v>954</v>
      </c>
      <c r="D40" s="707" t="s">
        <v>959</v>
      </c>
      <c r="E40" s="704">
        <v>17850</v>
      </c>
      <c r="F40" s="704">
        <f t="shared" si="1"/>
        <v>178500</v>
      </c>
      <c r="G40" s="706" t="s">
        <v>313</v>
      </c>
      <c r="H40" s="703" t="s">
        <v>937</v>
      </c>
      <c r="I40" s="703" t="s">
        <v>1090</v>
      </c>
      <c r="J40" s="703" t="s">
        <v>1167</v>
      </c>
    </row>
    <row r="41" spans="1:10" ht="19.7" customHeight="1" x14ac:dyDescent="0.2">
      <c r="A41" s="703">
        <v>22</v>
      </c>
      <c r="B41" s="703">
        <v>12</v>
      </c>
      <c r="C41" s="703" t="s">
        <v>960</v>
      </c>
      <c r="D41" s="707" t="s">
        <v>961</v>
      </c>
      <c r="E41" s="704">
        <v>9600</v>
      </c>
      <c r="F41" s="704">
        <f t="shared" si="1"/>
        <v>115200</v>
      </c>
      <c r="G41" s="706" t="s">
        <v>313</v>
      </c>
      <c r="H41" s="703" t="s">
        <v>937</v>
      </c>
      <c r="I41" s="703" t="s">
        <v>1090</v>
      </c>
      <c r="J41" s="703" t="s">
        <v>1167</v>
      </c>
    </row>
    <row r="42" spans="1:10" ht="19.7" customHeight="1" x14ac:dyDescent="0.2">
      <c r="A42" s="703">
        <v>23</v>
      </c>
      <c r="B42" s="703">
        <v>40</v>
      </c>
      <c r="C42" s="703" t="s">
        <v>693</v>
      </c>
      <c r="D42" s="707" t="s">
        <v>962</v>
      </c>
      <c r="E42" s="704">
        <v>420</v>
      </c>
      <c r="F42" s="704">
        <f t="shared" si="1"/>
        <v>16800</v>
      </c>
      <c r="G42" s="706" t="s">
        <v>313</v>
      </c>
      <c r="H42" s="703" t="s">
        <v>937</v>
      </c>
      <c r="I42" s="703" t="s">
        <v>1090</v>
      </c>
      <c r="J42" s="703" t="s">
        <v>1167</v>
      </c>
    </row>
    <row r="43" spans="1:10" ht="19.7" customHeight="1" x14ac:dyDescent="0.2">
      <c r="A43" s="703">
        <v>24</v>
      </c>
      <c r="B43" s="703">
        <v>500</v>
      </c>
      <c r="C43" s="703" t="s">
        <v>693</v>
      </c>
      <c r="D43" s="707" t="s">
        <v>963</v>
      </c>
      <c r="E43" s="704">
        <v>420</v>
      </c>
      <c r="F43" s="704">
        <f t="shared" si="1"/>
        <v>210000</v>
      </c>
      <c r="G43" s="706" t="s">
        <v>313</v>
      </c>
      <c r="H43" s="703" t="s">
        <v>937</v>
      </c>
      <c r="I43" s="703" t="s">
        <v>1090</v>
      </c>
      <c r="J43" s="703" t="s">
        <v>1167</v>
      </c>
    </row>
    <row r="44" spans="1:10" ht="19.7" customHeight="1" x14ac:dyDescent="0.2">
      <c r="A44" s="703">
        <v>25</v>
      </c>
      <c r="B44" s="703">
        <v>100</v>
      </c>
      <c r="C44" s="703" t="s">
        <v>693</v>
      </c>
      <c r="D44" s="707" t="s">
        <v>964</v>
      </c>
      <c r="E44" s="704">
        <v>840</v>
      </c>
      <c r="F44" s="704">
        <f t="shared" si="1"/>
        <v>84000</v>
      </c>
      <c r="G44" s="706" t="s">
        <v>313</v>
      </c>
      <c r="H44" s="703" t="s">
        <v>937</v>
      </c>
      <c r="I44" s="703" t="s">
        <v>1090</v>
      </c>
      <c r="J44" s="703" t="s">
        <v>1167</v>
      </c>
    </row>
    <row r="45" spans="1:10" ht="19.7" customHeight="1" x14ac:dyDescent="0.2">
      <c r="A45" s="703">
        <v>26</v>
      </c>
      <c r="B45" s="703">
        <v>150</v>
      </c>
      <c r="C45" s="703" t="s">
        <v>693</v>
      </c>
      <c r="D45" s="707" t="s">
        <v>965</v>
      </c>
      <c r="E45" s="704">
        <v>682.5</v>
      </c>
      <c r="F45" s="704">
        <f t="shared" si="1"/>
        <v>102375</v>
      </c>
      <c r="G45" s="706" t="s">
        <v>313</v>
      </c>
      <c r="H45" s="703" t="s">
        <v>937</v>
      </c>
      <c r="I45" s="703" t="s">
        <v>1090</v>
      </c>
      <c r="J45" s="703" t="s">
        <v>1167</v>
      </c>
    </row>
    <row r="46" spans="1:10" ht="19.7" customHeight="1" x14ac:dyDescent="0.2">
      <c r="A46" s="703">
        <v>27</v>
      </c>
      <c r="B46" s="703">
        <v>10</v>
      </c>
      <c r="C46" s="703" t="s">
        <v>693</v>
      </c>
      <c r="D46" s="707" t="s">
        <v>966</v>
      </c>
      <c r="E46" s="704">
        <v>735</v>
      </c>
      <c r="F46" s="704">
        <f t="shared" si="1"/>
        <v>7350</v>
      </c>
      <c r="G46" s="706" t="s">
        <v>313</v>
      </c>
      <c r="H46" s="703" t="s">
        <v>937</v>
      </c>
      <c r="I46" s="703" t="s">
        <v>1090</v>
      </c>
      <c r="J46" s="703" t="s">
        <v>1167</v>
      </c>
    </row>
    <row r="47" spans="1:10" ht="19.7" customHeight="1" x14ac:dyDescent="0.2">
      <c r="A47" s="703">
        <v>28</v>
      </c>
      <c r="B47" s="703">
        <v>40</v>
      </c>
      <c r="C47" s="703" t="s">
        <v>693</v>
      </c>
      <c r="D47" s="707" t="s">
        <v>782</v>
      </c>
      <c r="E47" s="704">
        <v>2625</v>
      </c>
      <c r="F47" s="704">
        <f t="shared" si="1"/>
        <v>105000</v>
      </c>
      <c r="G47" s="706" t="s">
        <v>313</v>
      </c>
      <c r="H47" s="703" t="s">
        <v>937</v>
      </c>
      <c r="I47" s="703" t="s">
        <v>1090</v>
      </c>
      <c r="J47" s="703" t="s">
        <v>1167</v>
      </c>
    </row>
    <row r="48" spans="1:10" ht="19.7" customHeight="1" x14ac:dyDescent="0.2">
      <c r="A48" s="703">
        <v>29</v>
      </c>
      <c r="B48" s="703">
        <v>40</v>
      </c>
      <c r="C48" s="703" t="s">
        <v>693</v>
      </c>
      <c r="D48" s="707" t="s">
        <v>967</v>
      </c>
      <c r="E48" s="704">
        <v>1575</v>
      </c>
      <c r="F48" s="704">
        <f t="shared" si="1"/>
        <v>63000</v>
      </c>
      <c r="G48" s="706" t="s">
        <v>313</v>
      </c>
      <c r="H48" s="703" t="s">
        <v>937</v>
      </c>
      <c r="I48" s="703" t="s">
        <v>1090</v>
      </c>
      <c r="J48" s="703" t="s">
        <v>1167</v>
      </c>
    </row>
    <row r="49" spans="1:10" ht="19.7" customHeight="1" x14ac:dyDescent="0.2">
      <c r="A49" s="703">
        <v>30</v>
      </c>
      <c r="B49" s="703">
        <v>10</v>
      </c>
      <c r="C49" s="703" t="s">
        <v>693</v>
      </c>
      <c r="D49" s="707" t="s">
        <v>968</v>
      </c>
      <c r="E49" s="704">
        <v>5775</v>
      </c>
      <c r="F49" s="704">
        <f t="shared" si="1"/>
        <v>57750</v>
      </c>
      <c r="G49" s="706" t="s">
        <v>313</v>
      </c>
      <c r="H49" s="703" t="s">
        <v>937</v>
      </c>
      <c r="I49" s="703" t="s">
        <v>1090</v>
      </c>
      <c r="J49" s="703" t="s">
        <v>1167</v>
      </c>
    </row>
    <row r="50" spans="1:10" ht="19.7" customHeight="1" x14ac:dyDescent="0.2">
      <c r="A50" s="703">
        <v>31</v>
      </c>
      <c r="B50" s="703">
        <v>2</v>
      </c>
      <c r="C50" s="703" t="s">
        <v>693</v>
      </c>
      <c r="D50" s="707" t="s">
        <v>969</v>
      </c>
      <c r="E50" s="704">
        <v>18900</v>
      </c>
      <c r="F50" s="704">
        <f t="shared" si="1"/>
        <v>37800</v>
      </c>
      <c r="G50" s="706" t="s">
        <v>313</v>
      </c>
      <c r="H50" s="703" t="s">
        <v>937</v>
      </c>
      <c r="I50" s="703" t="s">
        <v>1090</v>
      </c>
      <c r="J50" s="703" t="s">
        <v>1167</v>
      </c>
    </row>
    <row r="51" spans="1:10" ht="19.7" customHeight="1" x14ac:dyDescent="0.2">
      <c r="A51" s="703">
        <v>32</v>
      </c>
      <c r="B51" s="703">
        <v>5</v>
      </c>
      <c r="C51" s="703" t="s">
        <v>693</v>
      </c>
      <c r="D51" s="707" t="s">
        <v>970</v>
      </c>
      <c r="E51" s="704">
        <v>35700</v>
      </c>
      <c r="F51" s="704">
        <f t="shared" si="1"/>
        <v>178500</v>
      </c>
      <c r="G51" s="706" t="s">
        <v>313</v>
      </c>
      <c r="H51" s="703" t="s">
        <v>937</v>
      </c>
      <c r="I51" s="703" t="s">
        <v>1090</v>
      </c>
      <c r="J51" s="703" t="s">
        <v>1167</v>
      </c>
    </row>
    <row r="52" spans="1:10" ht="19.7" customHeight="1" x14ac:dyDescent="0.2">
      <c r="A52" s="703">
        <v>33</v>
      </c>
      <c r="B52" s="703">
        <v>3</v>
      </c>
      <c r="C52" s="703" t="s">
        <v>693</v>
      </c>
      <c r="D52" s="707" t="s">
        <v>971</v>
      </c>
      <c r="E52" s="704">
        <v>57750</v>
      </c>
      <c r="F52" s="704">
        <f t="shared" si="1"/>
        <v>173250</v>
      </c>
      <c r="G52" s="706" t="s">
        <v>313</v>
      </c>
      <c r="H52" s="703" t="s">
        <v>937</v>
      </c>
      <c r="I52" s="703" t="s">
        <v>1090</v>
      </c>
      <c r="J52" s="703" t="s">
        <v>1167</v>
      </c>
    </row>
    <row r="53" spans="1:10" ht="19.7" customHeight="1" x14ac:dyDescent="0.2">
      <c r="A53" s="703">
        <v>34</v>
      </c>
      <c r="B53" s="703">
        <v>70</v>
      </c>
      <c r="C53" s="703" t="s">
        <v>693</v>
      </c>
      <c r="D53" s="707" t="s">
        <v>972</v>
      </c>
      <c r="E53" s="704">
        <v>2940</v>
      </c>
      <c r="F53" s="704">
        <f t="shared" si="1"/>
        <v>205800</v>
      </c>
      <c r="G53" s="706" t="s">
        <v>313</v>
      </c>
      <c r="H53" s="703" t="s">
        <v>937</v>
      </c>
      <c r="I53" s="703" t="s">
        <v>1090</v>
      </c>
      <c r="J53" s="703" t="s">
        <v>1167</v>
      </c>
    </row>
    <row r="54" spans="1:10" ht="19.7" customHeight="1" x14ac:dyDescent="0.2">
      <c r="A54" s="703">
        <v>35</v>
      </c>
      <c r="B54" s="703">
        <v>400</v>
      </c>
      <c r="C54" s="703" t="s">
        <v>693</v>
      </c>
      <c r="D54" s="707" t="s">
        <v>973</v>
      </c>
      <c r="E54" s="704">
        <v>1050</v>
      </c>
      <c r="F54" s="704">
        <f t="shared" si="1"/>
        <v>420000</v>
      </c>
      <c r="G54" s="706" t="s">
        <v>313</v>
      </c>
      <c r="H54" s="703" t="s">
        <v>937</v>
      </c>
      <c r="I54" s="703" t="s">
        <v>1090</v>
      </c>
      <c r="J54" s="703" t="s">
        <v>1167</v>
      </c>
    </row>
    <row r="55" spans="1:10" ht="19.7" customHeight="1" x14ac:dyDescent="0.2">
      <c r="A55" s="703">
        <v>36</v>
      </c>
      <c r="B55" s="703">
        <v>60</v>
      </c>
      <c r="C55" s="703" t="s">
        <v>693</v>
      </c>
      <c r="D55" s="707" t="s">
        <v>874</v>
      </c>
      <c r="E55" s="704">
        <v>4200</v>
      </c>
      <c r="F55" s="704">
        <f t="shared" si="1"/>
        <v>252000</v>
      </c>
      <c r="G55" s="706" t="s">
        <v>313</v>
      </c>
      <c r="H55" s="703" t="s">
        <v>937</v>
      </c>
      <c r="I55" s="703" t="s">
        <v>1090</v>
      </c>
      <c r="J55" s="703" t="s">
        <v>1167</v>
      </c>
    </row>
    <row r="56" spans="1:10" ht="19.7" customHeight="1" x14ac:dyDescent="0.2">
      <c r="A56" s="703">
        <v>37</v>
      </c>
      <c r="B56" s="703">
        <v>70</v>
      </c>
      <c r="C56" s="703" t="s">
        <v>693</v>
      </c>
      <c r="D56" s="707" t="s">
        <v>974</v>
      </c>
      <c r="E56" s="704">
        <v>4725</v>
      </c>
      <c r="F56" s="704">
        <f t="shared" si="1"/>
        <v>330750</v>
      </c>
      <c r="G56" s="706" t="s">
        <v>313</v>
      </c>
      <c r="H56" s="703" t="s">
        <v>937</v>
      </c>
      <c r="I56" s="703" t="s">
        <v>1090</v>
      </c>
      <c r="J56" s="703" t="s">
        <v>1167</v>
      </c>
    </row>
    <row r="57" spans="1:10" ht="19.7" customHeight="1" x14ac:dyDescent="0.2">
      <c r="A57" s="703">
        <v>38</v>
      </c>
      <c r="B57" s="703">
        <v>30</v>
      </c>
      <c r="C57" s="703" t="s">
        <v>693</v>
      </c>
      <c r="D57" s="707" t="s">
        <v>975</v>
      </c>
      <c r="E57" s="704">
        <v>3675</v>
      </c>
      <c r="F57" s="704">
        <f t="shared" si="1"/>
        <v>110250</v>
      </c>
      <c r="G57" s="706" t="s">
        <v>313</v>
      </c>
      <c r="H57" s="703" t="s">
        <v>937</v>
      </c>
      <c r="I57" s="703" t="s">
        <v>1090</v>
      </c>
      <c r="J57" s="703" t="s">
        <v>1167</v>
      </c>
    </row>
    <row r="58" spans="1:10" ht="19.7" customHeight="1" x14ac:dyDescent="0.2">
      <c r="A58" s="703">
        <v>39</v>
      </c>
      <c r="B58" s="703">
        <v>50</v>
      </c>
      <c r="C58" s="703" t="s">
        <v>693</v>
      </c>
      <c r="D58" s="707" t="s">
        <v>976</v>
      </c>
      <c r="E58" s="704">
        <v>4200</v>
      </c>
      <c r="F58" s="704">
        <f t="shared" si="1"/>
        <v>210000</v>
      </c>
      <c r="G58" s="706" t="s">
        <v>313</v>
      </c>
      <c r="H58" s="703" t="s">
        <v>937</v>
      </c>
      <c r="I58" s="703" t="s">
        <v>1090</v>
      </c>
      <c r="J58" s="703" t="s">
        <v>1167</v>
      </c>
    </row>
    <row r="59" spans="1:10" ht="19.7" customHeight="1" x14ac:dyDescent="0.2">
      <c r="A59" s="703">
        <v>40</v>
      </c>
      <c r="B59" s="703">
        <v>40</v>
      </c>
      <c r="C59" s="703" t="s">
        <v>693</v>
      </c>
      <c r="D59" s="707" t="s">
        <v>977</v>
      </c>
      <c r="E59" s="704">
        <v>8400</v>
      </c>
      <c r="F59" s="704">
        <f t="shared" si="1"/>
        <v>336000</v>
      </c>
      <c r="G59" s="706" t="s">
        <v>313</v>
      </c>
      <c r="H59" s="703" t="s">
        <v>937</v>
      </c>
      <c r="I59" s="703" t="s">
        <v>1090</v>
      </c>
      <c r="J59" s="703" t="s">
        <v>1167</v>
      </c>
    </row>
    <row r="60" spans="1:10" ht="19.7" customHeight="1" x14ac:dyDescent="0.2">
      <c r="A60" s="703">
        <v>41</v>
      </c>
      <c r="B60" s="703">
        <v>15</v>
      </c>
      <c r="C60" s="703" t="s">
        <v>954</v>
      </c>
      <c r="D60" s="707" t="s">
        <v>978</v>
      </c>
      <c r="E60" s="704">
        <v>3675</v>
      </c>
      <c r="F60" s="704">
        <f t="shared" si="1"/>
        <v>55125</v>
      </c>
      <c r="G60" s="706" t="s">
        <v>313</v>
      </c>
      <c r="H60" s="703" t="s">
        <v>937</v>
      </c>
      <c r="I60" s="703" t="s">
        <v>1090</v>
      </c>
      <c r="J60" s="703" t="s">
        <v>1167</v>
      </c>
    </row>
    <row r="61" spans="1:10" ht="19.7" customHeight="1" x14ac:dyDescent="0.2">
      <c r="A61" s="703">
        <v>42</v>
      </c>
      <c r="B61" s="703">
        <v>50</v>
      </c>
      <c r="C61" s="703" t="s">
        <v>693</v>
      </c>
      <c r="D61" s="707" t="s">
        <v>979</v>
      </c>
      <c r="E61" s="704">
        <v>1050</v>
      </c>
      <c r="F61" s="704">
        <f t="shared" si="1"/>
        <v>52500</v>
      </c>
      <c r="G61" s="706" t="s">
        <v>313</v>
      </c>
      <c r="H61" s="703" t="s">
        <v>937</v>
      </c>
      <c r="I61" s="703" t="s">
        <v>1090</v>
      </c>
      <c r="J61" s="703" t="s">
        <v>1167</v>
      </c>
    </row>
    <row r="62" spans="1:10" ht="19.7" customHeight="1" x14ac:dyDescent="0.2">
      <c r="A62" s="703">
        <v>43</v>
      </c>
      <c r="B62" s="703">
        <v>5</v>
      </c>
      <c r="C62" s="703" t="s">
        <v>693</v>
      </c>
      <c r="D62" s="707" t="s">
        <v>980</v>
      </c>
      <c r="E62" s="704">
        <v>7350</v>
      </c>
      <c r="F62" s="704">
        <f t="shared" si="1"/>
        <v>36750</v>
      </c>
      <c r="G62" s="706" t="s">
        <v>313</v>
      </c>
      <c r="H62" s="703" t="s">
        <v>937</v>
      </c>
      <c r="I62" s="703" t="s">
        <v>1090</v>
      </c>
      <c r="J62" s="703" t="s">
        <v>1167</v>
      </c>
    </row>
    <row r="63" spans="1:10" ht="19.7" customHeight="1" x14ac:dyDescent="0.2">
      <c r="A63" s="703">
        <v>44</v>
      </c>
      <c r="B63" s="703">
        <v>10</v>
      </c>
      <c r="C63" s="703" t="s">
        <v>954</v>
      </c>
      <c r="D63" s="707" t="s">
        <v>981</v>
      </c>
      <c r="E63" s="704">
        <v>5775</v>
      </c>
      <c r="F63" s="704">
        <f t="shared" si="1"/>
        <v>57750</v>
      </c>
      <c r="G63" s="706" t="s">
        <v>313</v>
      </c>
      <c r="H63" s="703" t="s">
        <v>937</v>
      </c>
      <c r="I63" s="703" t="s">
        <v>1090</v>
      </c>
      <c r="J63" s="703" t="s">
        <v>1167</v>
      </c>
    </row>
    <row r="64" spans="1:10" ht="19.7" customHeight="1" x14ac:dyDescent="0.2">
      <c r="A64" s="703">
        <v>45</v>
      </c>
      <c r="B64" s="703">
        <v>100</v>
      </c>
      <c r="C64" s="703" t="s">
        <v>693</v>
      </c>
      <c r="D64" s="707" t="s">
        <v>982</v>
      </c>
      <c r="E64" s="704">
        <v>1260</v>
      </c>
      <c r="F64" s="704">
        <f t="shared" si="1"/>
        <v>126000</v>
      </c>
      <c r="G64" s="706" t="s">
        <v>313</v>
      </c>
      <c r="H64" s="703" t="s">
        <v>937</v>
      </c>
      <c r="I64" s="703" t="s">
        <v>1090</v>
      </c>
      <c r="J64" s="703" t="s">
        <v>1167</v>
      </c>
    </row>
    <row r="65" spans="1:10" ht="19.7" customHeight="1" x14ac:dyDescent="0.2">
      <c r="A65" s="703">
        <v>46</v>
      </c>
      <c r="B65" s="703">
        <v>100</v>
      </c>
      <c r="C65" s="703" t="s">
        <v>693</v>
      </c>
      <c r="D65" s="707" t="s">
        <v>983</v>
      </c>
      <c r="E65" s="704">
        <v>945</v>
      </c>
      <c r="F65" s="704">
        <f t="shared" si="1"/>
        <v>94500</v>
      </c>
      <c r="G65" s="706" t="s">
        <v>313</v>
      </c>
      <c r="H65" s="703" t="s">
        <v>937</v>
      </c>
      <c r="I65" s="703" t="s">
        <v>1090</v>
      </c>
      <c r="J65" s="703" t="s">
        <v>1167</v>
      </c>
    </row>
    <row r="66" spans="1:10" ht="19.7" customHeight="1" x14ac:dyDescent="0.2">
      <c r="A66" s="703">
        <v>47</v>
      </c>
      <c r="B66" s="703">
        <v>15</v>
      </c>
      <c r="C66" s="703" t="s">
        <v>693</v>
      </c>
      <c r="D66" s="707" t="s">
        <v>984</v>
      </c>
      <c r="E66" s="704">
        <v>37800</v>
      </c>
      <c r="F66" s="704">
        <f t="shared" si="1"/>
        <v>567000</v>
      </c>
      <c r="G66" s="706" t="s">
        <v>313</v>
      </c>
      <c r="H66" s="703" t="s">
        <v>937</v>
      </c>
      <c r="I66" s="703" t="s">
        <v>1090</v>
      </c>
      <c r="J66" s="703" t="s">
        <v>1167</v>
      </c>
    </row>
    <row r="67" spans="1:10" ht="19.7" customHeight="1" x14ac:dyDescent="0.2">
      <c r="A67" s="703">
        <v>48</v>
      </c>
      <c r="B67" s="703">
        <v>10</v>
      </c>
      <c r="C67" s="703" t="s">
        <v>954</v>
      </c>
      <c r="D67" s="707" t="s">
        <v>985</v>
      </c>
      <c r="E67" s="704">
        <v>9450</v>
      </c>
      <c r="F67" s="704">
        <f t="shared" si="1"/>
        <v>94500</v>
      </c>
      <c r="G67" s="706" t="s">
        <v>313</v>
      </c>
      <c r="H67" s="703" t="s">
        <v>937</v>
      </c>
      <c r="I67" s="703" t="s">
        <v>1090</v>
      </c>
      <c r="J67" s="703" t="s">
        <v>1167</v>
      </c>
    </row>
    <row r="68" spans="1:10" ht="19.7" customHeight="1" x14ac:dyDescent="0.2">
      <c r="A68" s="703">
        <v>49</v>
      </c>
      <c r="B68" s="703">
        <v>15</v>
      </c>
      <c r="C68" s="703" t="s">
        <v>693</v>
      </c>
      <c r="D68" s="707" t="s">
        <v>986</v>
      </c>
      <c r="E68" s="704">
        <v>3150</v>
      </c>
      <c r="F68" s="704">
        <f t="shared" si="1"/>
        <v>47250</v>
      </c>
      <c r="G68" s="706" t="s">
        <v>313</v>
      </c>
      <c r="H68" s="703" t="s">
        <v>937</v>
      </c>
      <c r="I68" s="703" t="s">
        <v>1090</v>
      </c>
      <c r="J68" s="703" t="s">
        <v>1167</v>
      </c>
    </row>
    <row r="69" spans="1:10" ht="19.7" customHeight="1" x14ac:dyDescent="0.2">
      <c r="A69" s="703">
        <v>50</v>
      </c>
      <c r="B69" s="703">
        <v>60</v>
      </c>
      <c r="C69" s="703" t="s">
        <v>693</v>
      </c>
      <c r="D69" s="707" t="s">
        <v>987</v>
      </c>
      <c r="E69" s="704">
        <v>1260</v>
      </c>
      <c r="F69" s="704">
        <f t="shared" si="1"/>
        <v>75600</v>
      </c>
      <c r="G69" s="706" t="s">
        <v>313</v>
      </c>
      <c r="H69" s="703" t="s">
        <v>937</v>
      </c>
      <c r="I69" s="703" t="s">
        <v>1090</v>
      </c>
      <c r="J69" s="703" t="s">
        <v>1167</v>
      </c>
    </row>
    <row r="70" spans="1:10" ht="19.7" customHeight="1" x14ac:dyDescent="0.2">
      <c r="A70" s="703">
        <v>51</v>
      </c>
      <c r="B70" s="703">
        <v>10</v>
      </c>
      <c r="C70" s="703" t="s">
        <v>954</v>
      </c>
      <c r="D70" s="707" t="s">
        <v>988</v>
      </c>
      <c r="E70" s="704">
        <v>15750</v>
      </c>
      <c r="F70" s="704">
        <f t="shared" si="1"/>
        <v>157500</v>
      </c>
      <c r="G70" s="706" t="s">
        <v>313</v>
      </c>
      <c r="H70" s="703" t="s">
        <v>937</v>
      </c>
      <c r="I70" s="703" t="s">
        <v>1090</v>
      </c>
      <c r="J70" s="703" t="s">
        <v>1167</v>
      </c>
    </row>
    <row r="71" spans="1:10" ht="19.7" customHeight="1" x14ac:dyDescent="0.2">
      <c r="A71" s="703">
        <v>52</v>
      </c>
      <c r="B71" s="703">
        <v>10</v>
      </c>
      <c r="C71" s="703" t="s">
        <v>693</v>
      </c>
      <c r="D71" s="707" t="s">
        <v>989</v>
      </c>
      <c r="E71" s="704">
        <v>126000</v>
      </c>
      <c r="F71" s="704">
        <f t="shared" si="1"/>
        <v>1260000</v>
      </c>
      <c r="G71" s="706" t="s">
        <v>313</v>
      </c>
      <c r="H71" s="703" t="s">
        <v>937</v>
      </c>
      <c r="I71" s="703" t="s">
        <v>1090</v>
      </c>
      <c r="J71" s="703" t="s">
        <v>1167</v>
      </c>
    </row>
    <row r="72" spans="1:10" ht="19.7" customHeight="1" x14ac:dyDescent="0.2">
      <c r="A72" s="703">
        <v>53</v>
      </c>
      <c r="B72" s="703">
        <v>10</v>
      </c>
      <c r="C72" s="703" t="s">
        <v>693</v>
      </c>
      <c r="D72" s="707" t="s">
        <v>990</v>
      </c>
      <c r="E72" s="704">
        <v>25200</v>
      </c>
      <c r="F72" s="704">
        <f t="shared" si="1"/>
        <v>252000</v>
      </c>
      <c r="G72" s="706" t="s">
        <v>313</v>
      </c>
      <c r="H72" s="703" t="s">
        <v>937</v>
      </c>
      <c r="I72" s="703" t="s">
        <v>1090</v>
      </c>
      <c r="J72" s="703" t="s">
        <v>1167</v>
      </c>
    </row>
    <row r="73" spans="1:10" ht="19.7" customHeight="1" x14ac:dyDescent="0.2">
      <c r="A73" s="703">
        <v>54</v>
      </c>
      <c r="B73" s="703">
        <v>150</v>
      </c>
      <c r="C73" s="703" t="s">
        <v>693</v>
      </c>
      <c r="D73" s="707" t="s">
        <v>991</v>
      </c>
      <c r="E73" s="704">
        <v>420</v>
      </c>
      <c r="F73" s="704">
        <f t="shared" si="1"/>
        <v>63000</v>
      </c>
      <c r="G73" s="706" t="s">
        <v>313</v>
      </c>
      <c r="H73" s="703" t="s">
        <v>937</v>
      </c>
      <c r="I73" s="703" t="s">
        <v>1090</v>
      </c>
      <c r="J73" s="703" t="s">
        <v>1167</v>
      </c>
    </row>
    <row r="74" spans="1:10" ht="19.7" customHeight="1" x14ac:dyDescent="0.2">
      <c r="A74" s="703">
        <v>55</v>
      </c>
      <c r="B74" s="703">
        <v>10</v>
      </c>
      <c r="C74" s="703" t="s">
        <v>693</v>
      </c>
      <c r="D74" s="707" t="s">
        <v>992</v>
      </c>
      <c r="E74" s="704">
        <v>39900</v>
      </c>
      <c r="F74" s="704">
        <f t="shared" si="1"/>
        <v>399000</v>
      </c>
      <c r="G74" s="706" t="s">
        <v>313</v>
      </c>
      <c r="H74" s="703" t="s">
        <v>937</v>
      </c>
      <c r="I74" s="703" t="s">
        <v>1090</v>
      </c>
      <c r="J74" s="703" t="s">
        <v>1167</v>
      </c>
    </row>
    <row r="75" spans="1:10" ht="19.7" customHeight="1" x14ac:dyDescent="0.2">
      <c r="A75" s="703">
        <v>56</v>
      </c>
      <c r="B75" s="703">
        <v>30</v>
      </c>
      <c r="C75" s="703" t="s">
        <v>693</v>
      </c>
      <c r="D75" s="707" t="s">
        <v>993</v>
      </c>
      <c r="E75" s="704">
        <v>5250</v>
      </c>
      <c r="F75" s="704">
        <f t="shared" si="1"/>
        <v>157500</v>
      </c>
      <c r="G75" s="706" t="s">
        <v>313</v>
      </c>
      <c r="H75" s="703" t="s">
        <v>937</v>
      </c>
      <c r="I75" s="703" t="s">
        <v>1090</v>
      </c>
      <c r="J75" s="703" t="s">
        <v>1167</v>
      </c>
    </row>
    <row r="76" spans="1:10" ht="19.7" customHeight="1" x14ac:dyDescent="0.2">
      <c r="A76" s="703">
        <v>57</v>
      </c>
      <c r="B76" s="703">
        <v>4</v>
      </c>
      <c r="C76" s="703" t="s">
        <v>693</v>
      </c>
      <c r="D76" s="707" t="s">
        <v>994</v>
      </c>
      <c r="E76" s="704">
        <v>4725</v>
      </c>
      <c r="F76" s="704">
        <f t="shared" si="1"/>
        <v>18900</v>
      </c>
      <c r="G76" s="706" t="s">
        <v>313</v>
      </c>
      <c r="H76" s="703" t="s">
        <v>937</v>
      </c>
      <c r="I76" s="703" t="s">
        <v>1090</v>
      </c>
      <c r="J76" s="703" t="s">
        <v>1167</v>
      </c>
    </row>
    <row r="77" spans="1:10" ht="19.7" customHeight="1" x14ac:dyDescent="0.2">
      <c r="A77" s="703">
        <v>58</v>
      </c>
      <c r="B77" s="703">
        <v>200</v>
      </c>
      <c r="C77" s="703" t="s">
        <v>693</v>
      </c>
      <c r="D77" s="707" t="s">
        <v>809</v>
      </c>
      <c r="E77" s="704">
        <v>105</v>
      </c>
      <c r="F77" s="704">
        <f t="shared" si="1"/>
        <v>21000</v>
      </c>
      <c r="G77" s="706" t="s">
        <v>313</v>
      </c>
      <c r="H77" s="703" t="s">
        <v>937</v>
      </c>
      <c r="I77" s="703" t="s">
        <v>1090</v>
      </c>
      <c r="J77" s="703" t="s">
        <v>1167</v>
      </c>
    </row>
    <row r="78" spans="1:10" ht="19.7" customHeight="1" x14ac:dyDescent="0.2">
      <c r="A78" s="703">
        <v>59</v>
      </c>
      <c r="B78" s="703">
        <v>80</v>
      </c>
      <c r="C78" s="703" t="s">
        <v>693</v>
      </c>
      <c r="D78" s="707" t="s">
        <v>995</v>
      </c>
      <c r="E78" s="704">
        <v>105</v>
      </c>
      <c r="F78" s="704">
        <f t="shared" si="1"/>
        <v>8400</v>
      </c>
      <c r="G78" s="706" t="s">
        <v>313</v>
      </c>
      <c r="H78" s="703" t="s">
        <v>937</v>
      </c>
      <c r="I78" s="703" t="s">
        <v>1090</v>
      </c>
      <c r="J78" s="703" t="s">
        <v>1167</v>
      </c>
    </row>
    <row r="79" spans="1:10" ht="19.7" customHeight="1" x14ac:dyDescent="0.2">
      <c r="A79" s="703">
        <v>60</v>
      </c>
      <c r="B79" s="703">
        <v>200</v>
      </c>
      <c r="C79" s="703" t="s">
        <v>693</v>
      </c>
      <c r="D79" s="707" t="s">
        <v>996</v>
      </c>
      <c r="E79" s="704">
        <v>210</v>
      </c>
      <c r="F79" s="704">
        <f t="shared" si="1"/>
        <v>42000</v>
      </c>
      <c r="G79" s="706" t="s">
        <v>313</v>
      </c>
      <c r="H79" s="703" t="s">
        <v>937</v>
      </c>
      <c r="I79" s="703" t="s">
        <v>1090</v>
      </c>
      <c r="J79" s="703" t="s">
        <v>1167</v>
      </c>
    </row>
    <row r="80" spans="1:10" ht="19.7" customHeight="1" x14ac:dyDescent="0.2">
      <c r="A80" s="703">
        <v>61</v>
      </c>
      <c r="B80" s="703">
        <v>3</v>
      </c>
      <c r="C80" s="703" t="s">
        <v>693</v>
      </c>
      <c r="D80" s="707" t="s">
        <v>997</v>
      </c>
      <c r="E80" s="704">
        <v>40950</v>
      </c>
      <c r="F80" s="704">
        <f t="shared" si="1"/>
        <v>122850</v>
      </c>
      <c r="G80" s="706" t="s">
        <v>313</v>
      </c>
      <c r="H80" s="703" t="s">
        <v>937</v>
      </c>
      <c r="I80" s="703" t="s">
        <v>1090</v>
      </c>
      <c r="J80" s="703" t="s">
        <v>1167</v>
      </c>
    </row>
    <row r="81" spans="1:10" ht="19.7" customHeight="1" x14ac:dyDescent="0.2">
      <c r="A81" s="703">
        <v>62</v>
      </c>
      <c r="B81" s="703">
        <v>300</v>
      </c>
      <c r="C81" s="703" t="s">
        <v>693</v>
      </c>
      <c r="D81" s="707" t="s">
        <v>998</v>
      </c>
      <c r="E81" s="704">
        <v>367.5</v>
      </c>
      <c r="F81" s="704">
        <f t="shared" si="1"/>
        <v>110250</v>
      </c>
      <c r="G81" s="706" t="s">
        <v>313</v>
      </c>
      <c r="H81" s="703" t="s">
        <v>937</v>
      </c>
      <c r="I81" s="703" t="s">
        <v>1090</v>
      </c>
      <c r="J81" s="703" t="s">
        <v>1167</v>
      </c>
    </row>
    <row r="82" spans="1:10" ht="19.7" customHeight="1" x14ac:dyDescent="0.2">
      <c r="A82" s="703">
        <v>63</v>
      </c>
      <c r="B82" s="703">
        <v>50</v>
      </c>
      <c r="C82" s="703" t="s">
        <v>693</v>
      </c>
      <c r="D82" s="707" t="s">
        <v>999</v>
      </c>
      <c r="E82" s="704">
        <v>5250</v>
      </c>
      <c r="F82" s="704">
        <f t="shared" si="1"/>
        <v>262500</v>
      </c>
      <c r="G82" s="706" t="s">
        <v>313</v>
      </c>
      <c r="H82" s="703" t="s">
        <v>937</v>
      </c>
      <c r="I82" s="703" t="s">
        <v>1090</v>
      </c>
      <c r="J82" s="703" t="s">
        <v>1167</v>
      </c>
    </row>
    <row r="83" spans="1:10" ht="19.7" customHeight="1" x14ac:dyDescent="0.2">
      <c r="A83" s="703">
        <v>64</v>
      </c>
      <c r="B83" s="703">
        <v>30</v>
      </c>
      <c r="C83" s="703" t="s">
        <v>693</v>
      </c>
      <c r="D83" s="707" t="s">
        <v>1000</v>
      </c>
      <c r="E83" s="704">
        <v>3150</v>
      </c>
      <c r="F83" s="704">
        <f t="shared" si="1"/>
        <v>94500</v>
      </c>
      <c r="G83" s="706" t="s">
        <v>313</v>
      </c>
      <c r="H83" s="703" t="s">
        <v>937</v>
      </c>
      <c r="I83" s="703" t="s">
        <v>1090</v>
      </c>
      <c r="J83" s="703" t="s">
        <v>1167</v>
      </c>
    </row>
    <row r="84" spans="1:10" ht="19.7" customHeight="1" x14ac:dyDescent="0.2">
      <c r="A84" s="703">
        <v>65</v>
      </c>
      <c r="B84" s="703">
        <v>10</v>
      </c>
      <c r="C84" s="703" t="s">
        <v>693</v>
      </c>
      <c r="D84" s="707" t="s">
        <v>1001</v>
      </c>
      <c r="E84" s="704">
        <v>4515</v>
      </c>
      <c r="F84" s="704">
        <f t="shared" si="1"/>
        <v>45150</v>
      </c>
      <c r="G84" s="706" t="s">
        <v>313</v>
      </c>
      <c r="H84" s="703" t="s">
        <v>937</v>
      </c>
      <c r="I84" s="703" t="s">
        <v>1090</v>
      </c>
      <c r="J84" s="703" t="s">
        <v>1167</v>
      </c>
    </row>
    <row r="85" spans="1:10" ht="19.7" customHeight="1" x14ac:dyDescent="0.2">
      <c r="A85" s="703">
        <v>66</v>
      </c>
      <c r="B85" s="703">
        <v>1</v>
      </c>
      <c r="C85" s="703" t="s">
        <v>693</v>
      </c>
      <c r="D85" s="707" t="s">
        <v>1002</v>
      </c>
      <c r="E85" s="704">
        <v>76650</v>
      </c>
      <c r="F85" s="704">
        <f t="shared" si="1"/>
        <v>76650</v>
      </c>
      <c r="G85" s="706" t="s">
        <v>313</v>
      </c>
      <c r="H85" s="703" t="s">
        <v>937</v>
      </c>
      <c r="I85" s="703" t="s">
        <v>1090</v>
      </c>
      <c r="J85" s="703" t="s">
        <v>1167</v>
      </c>
    </row>
    <row r="86" spans="1:10" ht="19.7" customHeight="1" x14ac:dyDescent="0.2">
      <c r="A86" s="703">
        <v>67</v>
      </c>
      <c r="B86" s="703">
        <v>40</v>
      </c>
      <c r="C86" s="703" t="s">
        <v>693</v>
      </c>
      <c r="D86" s="707" t="s">
        <v>1003</v>
      </c>
      <c r="E86" s="704">
        <v>6300</v>
      </c>
      <c r="F86" s="704">
        <f t="shared" si="1"/>
        <v>252000</v>
      </c>
      <c r="G86" s="706" t="s">
        <v>313</v>
      </c>
      <c r="H86" s="703" t="s">
        <v>937</v>
      </c>
      <c r="I86" s="703" t="s">
        <v>1090</v>
      </c>
      <c r="J86" s="703" t="s">
        <v>1167</v>
      </c>
    </row>
    <row r="87" spans="1:10" ht="19.7" customHeight="1" x14ac:dyDescent="0.2">
      <c r="A87" s="703">
        <v>68</v>
      </c>
      <c r="B87" s="703">
        <v>40</v>
      </c>
      <c r="C87" s="703" t="s">
        <v>693</v>
      </c>
      <c r="D87" s="707" t="s">
        <v>1004</v>
      </c>
      <c r="E87" s="704">
        <v>8400</v>
      </c>
      <c r="F87" s="704">
        <f t="shared" si="1"/>
        <v>336000</v>
      </c>
      <c r="G87" s="706" t="s">
        <v>313</v>
      </c>
      <c r="H87" s="703" t="s">
        <v>937</v>
      </c>
      <c r="I87" s="703" t="s">
        <v>1090</v>
      </c>
      <c r="J87" s="703" t="s">
        <v>1167</v>
      </c>
    </row>
    <row r="88" spans="1:10" ht="19.7" customHeight="1" x14ac:dyDescent="0.2">
      <c r="A88" s="703">
        <v>69</v>
      </c>
      <c r="B88" s="712">
        <v>1</v>
      </c>
      <c r="C88" s="703" t="s">
        <v>693</v>
      </c>
      <c r="D88" s="703" t="s">
        <v>1005</v>
      </c>
      <c r="E88" s="704">
        <v>210000</v>
      </c>
      <c r="F88" s="704">
        <f t="shared" si="1"/>
        <v>210000</v>
      </c>
      <c r="G88" s="706" t="s">
        <v>313</v>
      </c>
      <c r="H88" s="703" t="s">
        <v>937</v>
      </c>
      <c r="I88" s="703" t="s">
        <v>1090</v>
      </c>
      <c r="J88" s="703" t="s">
        <v>1167</v>
      </c>
    </row>
    <row r="89" spans="1:10" ht="19.7" customHeight="1" x14ac:dyDescent="0.2">
      <c r="A89" s="703">
        <v>70</v>
      </c>
      <c r="B89" s="703">
        <v>200</v>
      </c>
      <c r="C89" s="703" t="s">
        <v>693</v>
      </c>
      <c r="D89" s="707" t="s">
        <v>1006</v>
      </c>
      <c r="E89" s="704">
        <v>12600</v>
      </c>
      <c r="F89" s="704">
        <f t="shared" si="1"/>
        <v>2520000</v>
      </c>
      <c r="G89" s="706" t="s">
        <v>313</v>
      </c>
      <c r="H89" s="703" t="s">
        <v>937</v>
      </c>
      <c r="I89" s="703" t="s">
        <v>1090</v>
      </c>
      <c r="J89" s="703" t="s">
        <v>1167</v>
      </c>
    </row>
    <row r="90" spans="1:10" ht="19.7" customHeight="1" x14ac:dyDescent="0.2">
      <c r="A90" s="703">
        <v>71</v>
      </c>
      <c r="B90" s="703">
        <v>60</v>
      </c>
      <c r="C90" s="703" t="s">
        <v>693</v>
      </c>
      <c r="D90" s="707" t="s">
        <v>1007</v>
      </c>
      <c r="E90" s="704">
        <v>4725</v>
      </c>
      <c r="F90" s="704">
        <f t="shared" si="1"/>
        <v>283500</v>
      </c>
      <c r="G90" s="706" t="s">
        <v>313</v>
      </c>
      <c r="H90" s="703" t="s">
        <v>937</v>
      </c>
      <c r="I90" s="703" t="s">
        <v>1090</v>
      </c>
      <c r="J90" s="703" t="s">
        <v>1167</v>
      </c>
    </row>
    <row r="91" spans="1:10" ht="19.7" customHeight="1" x14ac:dyDescent="0.2">
      <c r="A91" s="703">
        <v>72</v>
      </c>
      <c r="B91" s="703">
        <v>40</v>
      </c>
      <c r="C91" s="703" t="s">
        <v>693</v>
      </c>
      <c r="D91" s="707" t="s">
        <v>1008</v>
      </c>
      <c r="E91" s="704">
        <v>21000</v>
      </c>
      <c r="F91" s="704">
        <f t="shared" si="1"/>
        <v>840000</v>
      </c>
      <c r="G91" s="706" t="s">
        <v>313</v>
      </c>
      <c r="H91" s="703" t="s">
        <v>937</v>
      </c>
      <c r="I91" s="703" t="s">
        <v>1090</v>
      </c>
      <c r="J91" s="703" t="s">
        <v>1167</v>
      </c>
    </row>
    <row r="92" spans="1:10" ht="19.7" customHeight="1" x14ac:dyDescent="0.2">
      <c r="A92" s="703">
        <v>73</v>
      </c>
      <c r="B92" s="703">
        <v>10</v>
      </c>
      <c r="C92" s="703" t="s">
        <v>954</v>
      </c>
      <c r="D92" s="707" t="s">
        <v>1009</v>
      </c>
      <c r="E92" s="704">
        <v>13860</v>
      </c>
      <c r="F92" s="704">
        <f t="shared" si="1"/>
        <v>138600</v>
      </c>
      <c r="G92" s="706" t="s">
        <v>313</v>
      </c>
      <c r="H92" s="703" t="s">
        <v>937</v>
      </c>
      <c r="I92" s="703" t="s">
        <v>1090</v>
      </c>
      <c r="J92" s="703" t="s">
        <v>1167</v>
      </c>
    </row>
    <row r="93" spans="1:10" ht="19.7" customHeight="1" x14ac:dyDescent="0.2">
      <c r="A93" s="703">
        <v>74</v>
      </c>
      <c r="B93" s="703">
        <v>50</v>
      </c>
      <c r="C93" s="703" t="s">
        <v>693</v>
      </c>
      <c r="D93" s="707" t="s">
        <v>1010</v>
      </c>
      <c r="E93" s="704">
        <v>94500</v>
      </c>
      <c r="F93" s="704">
        <v>3500000</v>
      </c>
      <c r="G93" s="706" t="s">
        <v>313</v>
      </c>
      <c r="H93" s="703" t="s">
        <v>937</v>
      </c>
      <c r="I93" s="703" t="s">
        <v>1090</v>
      </c>
      <c r="J93" s="703" t="s">
        <v>1167</v>
      </c>
    </row>
    <row r="94" spans="1:10" ht="19.7" customHeight="1" x14ac:dyDescent="0.2">
      <c r="A94" s="703">
        <v>75</v>
      </c>
      <c r="B94" s="703">
        <v>20</v>
      </c>
      <c r="C94" s="703" t="s">
        <v>693</v>
      </c>
      <c r="D94" s="707" t="s">
        <v>1011</v>
      </c>
      <c r="E94" s="704">
        <v>105000</v>
      </c>
      <c r="F94" s="704">
        <f t="shared" si="1"/>
        <v>2100000</v>
      </c>
      <c r="G94" s="706" t="s">
        <v>313</v>
      </c>
      <c r="H94" s="703" t="s">
        <v>937</v>
      </c>
      <c r="I94" s="703" t="s">
        <v>1090</v>
      </c>
      <c r="J94" s="703" t="s">
        <v>1167</v>
      </c>
    </row>
    <row r="95" spans="1:10" ht="19.7" customHeight="1" x14ac:dyDescent="0.2">
      <c r="A95" s="703">
        <v>76</v>
      </c>
      <c r="B95" s="703">
        <v>80</v>
      </c>
      <c r="C95" s="703" t="s">
        <v>693</v>
      </c>
      <c r="D95" s="707" t="s">
        <v>1012</v>
      </c>
      <c r="E95" s="704">
        <v>9450</v>
      </c>
      <c r="F95" s="704">
        <f t="shared" ref="F95:F115" si="2">+B95*E95</f>
        <v>756000</v>
      </c>
      <c r="G95" s="706" t="s">
        <v>313</v>
      </c>
      <c r="H95" s="703" t="s">
        <v>937</v>
      </c>
      <c r="I95" s="703" t="s">
        <v>1090</v>
      </c>
      <c r="J95" s="703" t="s">
        <v>1167</v>
      </c>
    </row>
    <row r="96" spans="1:10" ht="19.7" customHeight="1" x14ac:dyDescent="0.2">
      <c r="A96" s="703">
        <v>77</v>
      </c>
      <c r="B96" s="703">
        <v>80</v>
      </c>
      <c r="C96" s="703" t="s">
        <v>693</v>
      </c>
      <c r="D96" s="707" t="s">
        <v>1013</v>
      </c>
      <c r="E96" s="704">
        <v>9975</v>
      </c>
      <c r="F96" s="704">
        <f t="shared" si="2"/>
        <v>798000</v>
      </c>
      <c r="G96" s="706" t="s">
        <v>313</v>
      </c>
      <c r="H96" s="703" t="s">
        <v>937</v>
      </c>
      <c r="I96" s="703" t="s">
        <v>1090</v>
      </c>
      <c r="J96" s="703" t="s">
        <v>1167</v>
      </c>
    </row>
    <row r="97" spans="1:10" ht="19.7" customHeight="1" x14ac:dyDescent="0.2">
      <c r="A97" s="703">
        <v>78</v>
      </c>
      <c r="B97" s="703">
        <v>3</v>
      </c>
      <c r="C97" s="703" t="s">
        <v>693</v>
      </c>
      <c r="D97" s="707" t="s">
        <v>1014</v>
      </c>
      <c r="E97" s="704">
        <v>23100</v>
      </c>
      <c r="F97" s="704">
        <f t="shared" si="2"/>
        <v>69300</v>
      </c>
      <c r="G97" s="706" t="s">
        <v>313</v>
      </c>
      <c r="H97" s="703" t="s">
        <v>937</v>
      </c>
      <c r="I97" s="703" t="s">
        <v>1090</v>
      </c>
      <c r="J97" s="703" t="s">
        <v>1167</v>
      </c>
    </row>
    <row r="98" spans="1:10" ht="19.7" customHeight="1" x14ac:dyDescent="0.2">
      <c r="A98" s="703">
        <v>79</v>
      </c>
      <c r="B98" s="703">
        <v>70</v>
      </c>
      <c r="C98" s="703" t="s">
        <v>693</v>
      </c>
      <c r="D98" s="707" t="s">
        <v>1015</v>
      </c>
      <c r="E98" s="704">
        <v>840</v>
      </c>
      <c r="F98" s="704">
        <f t="shared" si="2"/>
        <v>58800</v>
      </c>
      <c r="G98" s="706" t="s">
        <v>313</v>
      </c>
      <c r="H98" s="703" t="s">
        <v>937</v>
      </c>
      <c r="I98" s="703" t="s">
        <v>1090</v>
      </c>
      <c r="J98" s="703" t="s">
        <v>1167</v>
      </c>
    </row>
    <row r="99" spans="1:10" ht="19.7" customHeight="1" x14ac:dyDescent="0.2">
      <c r="A99" s="703">
        <v>80</v>
      </c>
      <c r="B99" s="703">
        <v>70</v>
      </c>
      <c r="C99" s="703" t="s">
        <v>693</v>
      </c>
      <c r="D99" s="707" t="s">
        <v>1016</v>
      </c>
      <c r="E99" s="704">
        <v>1785</v>
      </c>
      <c r="F99" s="704">
        <f t="shared" si="2"/>
        <v>124950</v>
      </c>
      <c r="G99" s="706" t="s">
        <v>313</v>
      </c>
      <c r="H99" s="703" t="s">
        <v>937</v>
      </c>
      <c r="I99" s="703" t="s">
        <v>1090</v>
      </c>
      <c r="J99" s="703" t="s">
        <v>1167</v>
      </c>
    </row>
    <row r="100" spans="1:10" ht="19.7" customHeight="1" x14ac:dyDescent="0.2">
      <c r="A100" s="703">
        <v>81</v>
      </c>
      <c r="B100" s="703">
        <v>4</v>
      </c>
      <c r="C100" s="703" t="s">
        <v>693</v>
      </c>
      <c r="D100" s="707" t="s">
        <v>1017</v>
      </c>
      <c r="E100" s="704">
        <v>42000</v>
      </c>
      <c r="F100" s="704">
        <v>118136</v>
      </c>
      <c r="G100" s="706" t="s">
        <v>313</v>
      </c>
      <c r="H100" s="703" t="s">
        <v>937</v>
      </c>
      <c r="I100" s="703" t="s">
        <v>1090</v>
      </c>
      <c r="J100" s="703" t="s">
        <v>1167</v>
      </c>
    </row>
    <row r="101" spans="1:10" ht="19.7" customHeight="1" x14ac:dyDescent="0.2">
      <c r="A101" s="703">
        <v>82</v>
      </c>
      <c r="B101" s="703">
        <v>12</v>
      </c>
      <c r="C101" s="703" t="s">
        <v>693</v>
      </c>
      <c r="D101" s="707" t="s">
        <v>1018</v>
      </c>
      <c r="E101" s="704">
        <v>4725</v>
      </c>
      <c r="F101" s="704">
        <f t="shared" si="2"/>
        <v>56700</v>
      </c>
      <c r="G101" s="706" t="s">
        <v>313</v>
      </c>
      <c r="H101" s="703" t="s">
        <v>937</v>
      </c>
      <c r="I101" s="703" t="s">
        <v>1090</v>
      </c>
      <c r="J101" s="703" t="s">
        <v>1167</v>
      </c>
    </row>
    <row r="102" spans="1:10" ht="19.7" customHeight="1" x14ac:dyDescent="0.2">
      <c r="A102" s="703">
        <v>83</v>
      </c>
      <c r="B102" s="703">
        <v>201</v>
      </c>
      <c r="C102" s="703" t="s">
        <v>693</v>
      </c>
      <c r="D102" s="707" t="s">
        <v>1019</v>
      </c>
      <c r="E102" s="704">
        <v>105</v>
      </c>
      <c r="F102" s="704">
        <f t="shared" si="2"/>
        <v>21105</v>
      </c>
      <c r="G102" s="706" t="s">
        <v>313</v>
      </c>
      <c r="H102" s="703" t="s">
        <v>937</v>
      </c>
      <c r="I102" s="703" t="s">
        <v>1090</v>
      </c>
      <c r="J102" s="703" t="s">
        <v>1167</v>
      </c>
    </row>
    <row r="103" spans="1:10" ht="19.7" customHeight="1" x14ac:dyDescent="0.2">
      <c r="A103" s="703">
        <v>84</v>
      </c>
      <c r="B103" s="703">
        <v>300</v>
      </c>
      <c r="C103" s="703" t="s">
        <v>693</v>
      </c>
      <c r="D103" s="707" t="s">
        <v>1020</v>
      </c>
      <c r="E103" s="704">
        <v>105</v>
      </c>
      <c r="F103" s="704">
        <f t="shared" si="2"/>
        <v>31500</v>
      </c>
      <c r="G103" s="706" t="s">
        <v>313</v>
      </c>
      <c r="H103" s="703" t="s">
        <v>937</v>
      </c>
      <c r="I103" s="703" t="s">
        <v>1090</v>
      </c>
      <c r="J103" s="703" t="s">
        <v>1167</v>
      </c>
    </row>
    <row r="104" spans="1:10" ht="19.7" customHeight="1" x14ac:dyDescent="0.2">
      <c r="A104" s="703">
        <v>85</v>
      </c>
      <c r="B104" s="703">
        <v>600</v>
      </c>
      <c r="C104" s="703" t="s">
        <v>693</v>
      </c>
      <c r="D104" s="707" t="s">
        <v>1021</v>
      </c>
      <c r="E104" s="704">
        <v>210</v>
      </c>
      <c r="F104" s="704">
        <f t="shared" si="2"/>
        <v>126000</v>
      </c>
      <c r="G104" s="706" t="s">
        <v>313</v>
      </c>
      <c r="H104" s="703" t="s">
        <v>937</v>
      </c>
      <c r="I104" s="703" t="s">
        <v>1090</v>
      </c>
      <c r="J104" s="703" t="s">
        <v>1167</v>
      </c>
    </row>
    <row r="105" spans="1:10" ht="19.7" customHeight="1" x14ac:dyDescent="0.2">
      <c r="A105" s="703">
        <v>86</v>
      </c>
      <c r="B105" s="712">
        <v>1</v>
      </c>
      <c r="C105" s="703" t="s">
        <v>693</v>
      </c>
      <c r="D105" s="703" t="s">
        <v>1022</v>
      </c>
      <c r="E105" s="704">
        <f>164010+72336</f>
        <v>236346</v>
      </c>
      <c r="F105" s="704">
        <f t="shared" si="2"/>
        <v>236346</v>
      </c>
      <c r="G105" s="706" t="s">
        <v>313</v>
      </c>
      <c r="H105" s="703" t="s">
        <v>937</v>
      </c>
      <c r="I105" s="703" t="s">
        <v>1090</v>
      </c>
      <c r="J105" s="703" t="s">
        <v>1167</v>
      </c>
    </row>
    <row r="106" spans="1:10" ht="19.7" customHeight="1" x14ac:dyDescent="0.2">
      <c r="A106" s="703">
        <v>87</v>
      </c>
      <c r="B106" s="703">
        <v>12</v>
      </c>
      <c r="C106" s="703" t="s">
        <v>693</v>
      </c>
      <c r="D106" s="707" t="s">
        <v>1023</v>
      </c>
      <c r="E106" s="704">
        <v>825</v>
      </c>
      <c r="F106" s="704">
        <f t="shared" si="2"/>
        <v>9900</v>
      </c>
      <c r="G106" s="706" t="s">
        <v>313</v>
      </c>
      <c r="H106" s="703" t="s">
        <v>937</v>
      </c>
      <c r="I106" s="703" t="s">
        <v>1090</v>
      </c>
      <c r="J106" s="703" t="s">
        <v>1167</v>
      </c>
    </row>
    <row r="107" spans="1:10" ht="19.7" customHeight="1" x14ac:dyDescent="0.2">
      <c r="A107" s="703">
        <v>88</v>
      </c>
      <c r="B107" s="703">
        <v>6</v>
      </c>
      <c r="C107" s="703" t="s">
        <v>693</v>
      </c>
      <c r="D107" s="707" t="s">
        <v>1024</v>
      </c>
      <c r="E107" s="704">
        <v>66150</v>
      </c>
      <c r="F107" s="704">
        <f t="shared" si="2"/>
        <v>396900</v>
      </c>
      <c r="G107" s="706" t="s">
        <v>313</v>
      </c>
      <c r="H107" s="703" t="s">
        <v>937</v>
      </c>
      <c r="I107" s="703" t="s">
        <v>1090</v>
      </c>
      <c r="J107" s="703" t="s">
        <v>1167</v>
      </c>
    </row>
    <row r="108" spans="1:10" ht="19.7" customHeight="1" x14ac:dyDescent="0.2">
      <c r="A108" s="703">
        <v>89</v>
      </c>
      <c r="B108" s="703">
        <v>4</v>
      </c>
      <c r="C108" s="703" t="s">
        <v>693</v>
      </c>
      <c r="D108" s="707" t="s">
        <v>1025</v>
      </c>
      <c r="E108" s="704">
        <v>94500</v>
      </c>
      <c r="F108" s="704">
        <f t="shared" si="2"/>
        <v>378000</v>
      </c>
      <c r="G108" s="706" t="s">
        <v>313</v>
      </c>
      <c r="H108" s="703" t="s">
        <v>937</v>
      </c>
      <c r="I108" s="703" t="s">
        <v>1090</v>
      </c>
      <c r="J108" s="703" t="s">
        <v>1167</v>
      </c>
    </row>
    <row r="109" spans="1:10" ht="19.7" customHeight="1" x14ac:dyDescent="0.2">
      <c r="A109" s="703">
        <v>90</v>
      </c>
      <c r="B109" s="703">
        <v>6</v>
      </c>
      <c r="C109" s="703" t="s">
        <v>693</v>
      </c>
      <c r="D109" s="707" t="s">
        <v>1026</v>
      </c>
      <c r="E109" s="704">
        <v>36900</v>
      </c>
      <c r="F109" s="704">
        <f t="shared" si="2"/>
        <v>221400</v>
      </c>
      <c r="G109" s="706" t="s">
        <v>313</v>
      </c>
      <c r="H109" s="703" t="s">
        <v>937</v>
      </c>
      <c r="I109" s="703" t="s">
        <v>1090</v>
      </c>
      <c r="J109" s="703" t="s">
        <v>1167</v>
      </c>
    </row>
    <row r="110" spans="1:10" ht="19.7" customHeight="1" x14ac:dyDescent="0.2">
      <c r="A110" s="703">
        <v>91</v>
      </c>
      <c r="B110" s="703">
        <v>10</v>
      </c>
      <c r="C110" s="703" t="s">
        <v>693</v>
      </c>
      <c r="D110" s="707" t="s">
        <v>1027</v>
      </c>
      <c r="E110" s="704">
        <v>7770</v>
      </c>
      <c r="F110" s="704">
        <f t="shared" si="2"/>
        <v>77700</v>
      </c>
      <c r="G110" s="706" t="s">
        <v>313</v>
      </c>
      <c r="H110" s="703" t="s">
        <v>937</v>
      </c>
      <c r="I110" s="703" t="s">
        <v>1090</v>
      </c>
      <c r="J110" s="703" t="s">
        <v>1167</v>
      </c>
    </row>
    <row r="111" spans="1:10" ht="19.7" customHeight="1" x14ac:dyDescent="0.2">
      <c r="A111" s="703">
        <v>92</v>
      </c>
      <c r="B111" s="703">
        <v>15</v>
      </c>
      <c r="C111" s="703" t="s">
        <v>693</v>
      </c>
      <c r="D111" s="707" t="s">
        <v>1028</v>
      </c>
      <c r="E111" s="704">
        <v>52500</v>
      </c>
      <c r="F111" s="704">
        <f t="shared" si="2"/>
        <v>787500</v>
      </c>
      <c r="G111" s="706" t="s">
        <v>313</v>
      </c>
      <c r="H111" s="703" t="s">
        <v>937</v>
      </c>
      <c r="I111" s="703" t="s">
        <v>1090</v>
      </c>
      <c r="J111" s="703" t="s">
        <v>1167</v>
      </c>
    </row>
    <row r="112" spans="1:10" ht="19.7" customHeight="1" x14ac:dyDescent="0.2">
      <c r="A112" s="703">
        <v>93</v>
      </c>
      <c r="B112" s="703">
        <v>8</v>
      </c>
      <c r="C112" s="703" t="s">
        <v>693</v>
      </c>
      <c r="D112" s="707" t="s">
        <v>1029</v>
      </c>
      <c r="E112" s="704">
        <v>84000</v>
      </c>
      <c r="F112" s="704">
        <f t="shared" si="2"/>
        <v>672000</v>
      </c>
      <c r="G112" s="706" t="s">
        <v>313</v>
      </c>
      <c r="H112" s="703" t="s">
        <v>937</v>
      </c>
      <c r="I112" s="703" t="s">
        <v>1090</v>
      </c>
      <c r="J112" s="703" t="s">
        <v>1167</v>
      </c>
    </row>
    <row r="113" spans="1:10" ht="19.7" customHeight="1" x14ac:dyDescent="0.2">
      <c r="A113" s="703">
        <v>94</v>
      </c>
      <c r="B113" s="703">
        <v>24</v>
      </c>
      <c r="C113" s="703" t="s">
        <v>693</v>
      </c>
      <c r="D113" s="707" t="s">
        <v>1030</v>
      </c>
      <c r="E113" s="704">
        <v>4725</v>
      </c>
      <c r="F113" s="704">
        <f t="shared" si="2"/>
        <v>113400</v>
      </c>
      <c r="G113" s="706" t="s">
        <v>313</v>
      </c>
      <c r="H113" s="703" t="s">
        <v>937</v>
      </c>
      <c r="I113" s="703" t="s">
        <v>1090</v>
      </c>
      <c r="J113" s="703" t="s">
        <v>1167</v>
      </c>
    </row>
    <row r="114" spans="1:10" ht="19.7" customHeight="1" x14ac:dyDescent="0.2">
      <c r="A114" s="703">
        <v>95</v>
      </c>
      <c r="B114" s="703">
        <v>90</v>
      </c>
      <c r="C114" s="703" t="s">
        <v>693</v>
      </c>
      <c r="D114" s="707" t="s">
        <v>1031</v>
      </c>
      <c r="E114" s="704">
        <v>5250</v>
      </c>
      <c r="F114" s="704">
        <f t="shared" si="2"/>
        <v>472500</v>
      </c>
      <c r="G114" s="706" t="s">
        <v>313</v>
      </c>
      <c r="H114" s="703" t="s">
        <v>937</v>
      </c>
      <c r="I114" s="703" t="s">
        <v>1090</v>
      </c>
      <c r="J114" s="703" t="s">
        <v>1167</v>
      </c>
    </row>
    <row r="115" spans="1:10" ht="19.7" customHeight="1" x14ac:dyDescent="0.2">
      <c r="A115" s="703">
        <v>96</v>
      </c>
      <c r="B115" s="703">
        <v>30</v>
      </c>
      <c r="C115" s="703" t="s">
        <v>693</v>
      </c>
      <c r="D115" s="707" t="s">
        <v>1032</v>
      </c>
      <c r="E115" s="704">
        <v>3675</v>
      </c>
      <c r="F115" s="704">
        <f t="shared" si="2"/>
        <v>110250</v>
      </c>
      <c r="G115" s="706" t="s">
        <v>313</v>
      </c>
      <c r="H115" s="703" t="s">
        <v>937</v>
      </c>
      <c r="I115" s="703" t="s">
        <v>1090</v>
      </c>
      <c r="J115" s="703" t="s">
        <v>1167</v>
      </c>
    </row>
    <row r="116" spans="1:10" ht="19.7" customHeight="1" x14ac:dyDescent="0.2">
      <c r="A116" s="703">
        <v>97</v>
      </c>
      <c r="B116" s="703">
        <v>7</v>
      </c>
      <c r="C116" s="703" t="s">
        <v>693</v>
      </c>
      <c r="D116" s="707" t="s">
        <v>1033</v>
      </c>
      <c r="E116" s="704">
        <v>52500</v>
      </c>
      <c r="F116" s="704">
        <f>+B116*E116</f>
        <v>367500</v>
      </c>
      <c r="G116" s="706" t="s">
        <v>313</v>
      </c>
      <c r="H116" s="703" t="s">
        <v>1034</v>
      </c>
      <c r="I116" s="703" t="s">
        <v>1090</v>
      </c>
      <c r="J116" s="703" t="s">
        <v>1167</v>
      </c>
    </row>
    <row r="117" spans="1:10" ht="19.7" customHeight="1" x14ac:dyDescent="0.2">
      <c r="A117" s="703">
        <v>98</v>
      </c>
      <c r="B117" s="703">
        <v>7</v>
      </c>
      <c r="C117" s="703" t="s">
        <v>693</v>
      </c>
      <c r="D117" s="707" t="s">
        <v>1035</v>
      </c>
      <c r="E117" s="704">
        <v>52500</v>
      </c>
      <c r="F117" s="704">
        <f>+B117*E117</f>
        <v>367500</v>
      </c>
      <c r="G117" s="706" t="s">
        <v>313</v>
      </c>
      <c r="H117" s="703" t="s">
        <v>1034</v>
      </c>
      <c r="I117" s="703" t="s">
        <v>1090</v>
      </c>
      <c r="J117" s="703" t="s">
        <v>1167</v>
      </c>
    </row>
    <row r="118" spans="1:10" ht="19.7" customHeight="1" x14ac:dyDescent="0.2">
      <c r="A118" s="703">
        <v>99</v>
      </c>
      <c r="B118" s="703">
        <v>7</v>
      </c>
      <c r="C118" s="703" t="s">
        <v>693</v>
      </c>
      <c r="D118" s="707" t="s">
        <v>1036</v>
      </c>
      <c r="E118" s="704">
        <v>52500</v>
      </c>
      <c r="F118" s="704">
        <f>+B118*E118</f>
        <v>367500</v>
      </c>
      <c r="G118" s="706" t="s">
        <v>313</v>
      </c>
      <c r="H118" s="703" t="s">
        <v>1034</v>
      </c>
      <c r="I118" s="703" t="s">
        <v>1090</v>
      </c>
      <c r="J118" s="703" t="s">
        <v>1167</v>
      </c>
    </row>
    <row r="119" spans="1:10" ht="19.7" customHeight="1" x14ac:dyDescent="0.2">
      <c r="A119" s="703">
        <v>100</v>
      </c>
      <c r="B119" s="703">
        <v>2</v>
      </c>
      <c r="C119" s="703" t="s">
        <v>693</v>
      </c>
      <c r="D119" s="703" t="s">
        <v>1037</v>
      </c>
      <c r="E119" s="704">
        <v>26250</v>
      </c>
      <c r="F119" s="704">
        <f t="shared" ref="F119:F133" si="3">+B119*E119</f>
        <v>52500</v>
      </c>
      <c r="G119" s="706" t="s">
        <v>313</v>
      </c>
      <c r="H119" s="703" t="s">
        <v>1034</v>
      </c>
      <c r="I119" s="703" t="s">
        <v>1090</v>
      </c>
      <c r="J119" s="703" t="s">
        <v>1167</v>
      </c>
    </row>
    <row r="120" spans="1:10" ht="19.7" customHeight="1" x14ac:dyDescent="0.2">
      <c r="A120" s="703">
        <v>101</v>
      </c>
      <c r="B120" s="703">
        <v>10</v>
      </c>
      <c r="C120" s="703" t="s">
        <v>693</v>
      </c>
      <c r="D120" s="703" t="s">
        <v>1038</v>
      </c>
      <c r="E120" s="704">
        <v>26250</v>
      </c>
      <c r="F120" s="704">
        <f t="shared" si="3"/>
        <v>262500</v>
      </c>
      <c r="G120" s="706" t="s">
        <v>313</v>
      </c>
      <c r="H120" s="703" t="s">
        <v>1034</v>
      </c>
      <c r="I120" s="703" t="s">
        <v>1090</v>
      </c>
      <c r="J120" s="703" t="s">
        <v>1167</v>
      </c>
    </row>
    <row r="121" spans="1:10" ht="19.7" customHeight="1" x14ac:dyDescent="0.2">
      <c r="A121" s="703">
        <v>102</v>
      </c>
      <c r="B121" s="703">
        <v>10</v>
      </c>
      <c r="C121" s="703" t="s">
        <v>693</v>
      </c>
      <c r="D121" s="703" t="s">
        <v>1039</v>
      </c>
      <c r="E121" s="704">
        <v>14700</v>
      </c>
      <c r="F121" s="704">
        <f t="shared" si="3"/>
        <v>147000</v>
      </c>
      <c r="G121" s="706" t="s">
        <v>313</v>
      </c>
      <c r="H121" s="703" t="s">
        <v>1034</v>
      </c>
      <c r="I121" s="703" t="s">
        <v>1090</v>
      </c>
      <c r="J121" s="703" t="s">
        <v>1167</v>
      </c>
    </row>
    <row r="122" spans="1:10" ht="19.7" customHeight="1" x14ac:dyDescent="0.2">
      <c r="A122" s="703">
        <v>103</v>
      </c>
      <c r="B122" s="703">
        <v>10</v>
      </c>
      <c r="C122" s="703" t="s">
        <v>693</v>
      </c>
      <c r="D122" s="703" t="s">
        <v>1040</v>
      </c>
      <c r="E122" s="704">
        <v>5250</v>
      </c>
      <c r="F122" s="704">
        <f t="shared" si="3"/>
        <v>52500</v>
      </c>
      <c r="G122" s="706" t="s">
        <v>313</v>
      </c>
      <c r="H122" s="703" t="s">
        <v>1034</v>
      </c>
      <c r="I122" s="703" t="s">
        <v>1090</v>
      </c>
      <c r="J122" s="703" t="s">
        <v>1167</v>
      </c>
    </row>
    <row r="123" spans="1:10" ht="19.7" customHeight="1" x14ac:dyDescent="0.2">
      <c r="A123" s="703">
        <v>104</v>
      </c>
      <c r="B123" s="703">
        <v>4</v>
      </c>
      <c r="C123" s="703" t="s">
        <v>693</v>
      </c>
      <c r="D123" s="703" t="s">
        <v>1041</v>
      </c>
      <c r="E123" s="704">
        <v>10500</v>
      </c>
      <c r="F123" s="704">
        <f t="shared" si="3"/>
        <v>42000</v>
      </c>
      <c r="G123" s="706" t="s">
        <v>313</v>
      </c>
      <c r="H123" s="703" t="s">
        <v>1034</v>
      </c>
      <c r="I123" s="703" t="s">
        <v>1090</v>
      </c>
      <c r="J123" s="703" t="s">
        <v>1167</v>
      </c>
    </row>
    <row r="124" spans="1:10" ht="19.7" customHeight="1" x14ac:dyDescent="0.2">
      <c r="A124" s="703">
        <v>105</v>
      </c>
      <c r="B124" s="703">
        <v>10</v>
      </c>
      <c r="C124" s="703" t="s">
        <v>693</v>
      </c>
      <c r="D124" s="703" t="s">
        <v>1042</v>
      </c>
      <c r="E124" s="704">
        <v>8400</v>
      </c>
      <c r="F124" s="704">
        <f t="shared" si="3"/>
        <v>84000</v>
      </c>
      <c r="G124" s="706" t="s">
        <v>313</v>
      </c>
      <c r="H124" s="703" t="s">
        <v>1034</v>
      </c>
      <c r="I124" s="703" t="s">
        <v>1090</v>
      </c>
      <c r="J124" s="703" t="s">
        <v>1167</v>
      </c>
    </row>
    <row r="125" spans="1:10" ht="19.7" customHeight="1" x14ac:dyDescent="0.2">
      <c r="A125" s="703">
        <v>106</v>
      </c>
      <c r="B125" s="703">
        <v>35</v>
      </c>
      <c r="C125" s="703" t="s">
        <v>693</v>
      </c>
      <c r="D125" s="703" t="s">
        <v>1043</v>
      </c>
      <c r="E125" s="704">
        <v>735</v>
      </c>
      <c r="F125" s="704">
        <f t="shared" si="3"/>
        <v>25725</v>
      </c>
      <c r="G125" s="706" t="s">
        <v>313</v>
      </c>
      <c r="H125" s="703" t="s">
        <v>1034</v>
      </c>
      <c r="I125" s="703" t="s">
        <v>1090</v>
      </c>
      <c r="J125" s="703" t="s">
        <v>1167</v>
      </c>
    </row>
    <row r="126" spans="1:10" ht="19.7" customHeight="1" x14ac:dyDescent="0.2">
      <c r="A126" s="703">
        <v>107</v>
      </c>
      <c r="B126" s="703">
        <v>10</v>
      </c>
      <c r="C126" s="703" t="s">
        <v>693</v>
      </c>
      <c r="D126" s="703" t="s">
        <v>1044</v>
      </c>
      <c r="E126" s="704">
        <v>9450</v>
      </c>
      <c r="F126" s="704">
        <f t="shared" si="3"/>
        <v>94500</v>
      </c>
      <c r="G126" s="706" t="s">
        <v>313</v>
      </c>
      <c r="H126" s="703" t="s">
        <v>1034</v>
      </c>
      <c r="I126" s="703" t="s">
        <v>1090</v>
      </c>
      <c r="J126" s="703" t="s">
        <v>1167</v>
      </c>
    </row>
    <row r="127" spans="1:10" ht="19.7" customHeight="1" x14ac:dyDescent="0.2">
      <c r="A127" s="703">
        <v>108</v>
      </c>
      <c r="B127" s="703">
        <v>10</v>
      </c>
      <c r="C127" s="703" t="s">
        <v>693</v>
      </c>
      <c r="D127" s="703" t="s">
        <v>1045</v>
      </c>
      <c r="E127" s="704">
        <v>8400</v>
      </c>
      <c r="F127" s="704">
        <f t="shared" si="3"/>
        <v>84000</v>
      </c>
      <c r="G127" s="706" t="s">
        <v>313</v>
      </c>
      <c r="H127" s="703" t="s">
        <v>1034</v>
      </c>
      <c r="I127" s="703" t="s">
        <v>1090</v>
      </c>
      <c r="J127" s="703" t="s">
        <v>1167</v>
      </c>
    </row>
    <row r="128" spans="1:10" ht="19.7" customHeight="1" x14ac:dyDescent="0.2">
      <c r="A128" s="703">
        <v>109</v>
      </c>
      <c r="B128" s="703">
        <v>12</v>
      </c>
      <c r="C128" s="703" t="s">
        <v>693</v>
      </c>
      <c r="D128" s="703" t="s">
        <v>1046</v>
      </c>
      <c r="E128" s="704">
        <v>945</v>
      </c>
      <c r="F128" s="704">
        <f t="shared" si="3"/>
        <v>11340</v>
      </c>
      <c r="G128" s="706" t="s">
        <v>313</v>
      </c>
      <c r="H128" s="703" t="s">
        <v>1034</v>
      </c>
      <c r="I128" s="703" t="s">
        <v>1090</v>
      </c>
      <c r="J128" s="703" t="s">
        <v>1167</v>
      </c>
    </row>
    <row r="129" spans="1:12" ht="19.7" customHeight="1" x14ac:dyDescent="0.2">
      <c r="A129" s="703">
        <v>110</v>
      </c>
      <c r="B129" s="703">
        <v>11</v>
      </c>
      <c r="C129" s="703" t="s">
        <v>693</v>
      </c>
      <c r="D129" s="703" t="s">
        <v>1047</v>
      </c>
      <c r="E129" s="704">
        <v>4200</v>
      </c>
      <c r="F129" s="704">
        <f t="shared" si="3"/>
        <v>46200</v>
      </c>
      <c r="G129" s="706" t="s">
        <v>313</v>
      </c>
      <c r="H129" s="703" t="s">
        <v>1034</v>
      </c>
      <c r="I129" s="703" t="s">
        <v>1090</v>
      </c>
      <c r="J129" s="703" t="s">
        <v>1167</v>
      </c>
    </row>
    <row r="130" spans="1:12" ht="19.7" customHeight="1" x14ac:dyDescent="0.2">
      <c r="A130" s="703">
        <v>111</v>
      </c>
      <c r="B130" s="703">
        <v>35</v>
      </c>
      <c r="C130" s="703" t="s">
        <v>693</v>
      </c>
      <c r="D130" s="703" t="s">
        <v>1048</v>
      </c>
      <c r="E130" s="704">
        <v>1365</v>
      </c>
      <c r="F130" s="704">
        <v>47503</v>
      </c>
      <c r="G130" s="706" t="s">
        <v>313</v>
      </c>
      <c r="H130" s="703" t="s">
        <v>1034</v>
      </c>
      <c r="I130" s="703" t="s">
        <v>1090</v>
      </c>
      <c r="J130" s="703" t="s">
        <v>1167</v>
      </c>
    </row>
    <row r="131" spans="1:12" ht="19.7" customHeight="1" x14ac:dyDescent="0.2">
      <c r="A131" s="703">
        <v>112</v>
      </c>
      <c r="B131" s="703">
        <v>36</v>
      </c>
      <c r="C131" s="703" t="s">
        <v>693</v>
      </c>
      <c r="D131" s="703" t="s">
        <v>1049</v>
      </c>
      <c r="E131" s="704">
        <v>1470</v>
      </c>
      <c r="F131" s="704">
        <f t="shared" si="3"/>
        <v>52920</v>
      </c>
      <c r="G131" s="706" t="s">
        <v>313</v>
      </c>
      <c r="H131" s="703" t="s">
        <v>1034</v>
      </c>
      <c r="I131" s="703" t="s">
        <v>1090</v>
      </c>
      <c r="J131" s="703" t="s">
        <v>1167</v>
      </c>
    </row>
    <row r="132" spans="1:12" ht="19.7" customHeight="1" x14ac:dyDescent="0.2">
      <c r="A132" s="703">
        <v>113</v>
      </c>
      <c r="B132" s="703">
        <v>36</v>
      </c>
      <c r="C132" s="703" t="s">
        <v>693</v>
      </c>
      <c r="D132" s="703" t="s">
        <v>1050</v>
      </c>
      <c r="E132" s="704">
        <v>1890</v>
      </c>
      <c r="F132" s="704">
        <f t="shared" si="3"/>
        <v>68040</v>
      </c>
      <c r="G132" s="706" t="s">
        <v>313</v>
      </c>
      <c r="H132" s="703" t="s">
        <v>1034</v>
      </c>
      <c r="I132" s="703" t="s">
        <v>1090</v>
      </c>
      <c r="J132" s="703" t="s">
        <v>1167</v>
      </c>
    </row>
    <row r="133" spans="1:12" ht="19.7" customHeight="1" x14ac:dyDescent="0.2">
      <c r="A133" s="703">
        <v>114</v>
      </c>
      <c r="B133" s="703">
        <v>36</v>
      </c>
      <c r="C133" s="703" t="s">
        <v>693</v>
      </c>
      <c r="D133" s="703" t="s">
        <v>1051</v>
      </c>
      <c r="E133" s="704">
        <v>525</v>
      </c>
      <c r="F133" s="704">
        <f t="shared" si="3"/>
        <v>18900</v>
      </c>
      <c r="G133" s="706" t="s">
        <v>313</v>
      </c>
      <c r="H133" s="703" t="s">
        <v>1034</v>
      </c>
      <c r="I133" s="703" t="s">
        <v>1090</v>
      </c>
      <c r="J133" s="703" t="s">
        <v>1167</v>
      </c>
    </row>
    <row r="134" spans="1:12" ht="19.7" customHeight="1" x14ac:dyDescent="0.2">
      <c r="A134" s="599"/>
      <c r="B134" s="601"/>
      <c r="C134" s="599"/>
      <c r="D134" s="600" t="s">
        <v>1052</v>
      </c>
      <c r="E134" s="604"/>
      <c r="F134" s="604">
        <f>SUM(F27:F133)</f>
        <v>27792500</v>
      </c>
      <c r="G134" s="599"/>
      <c r="H134" s="599"/>
      <c r="I134" s="599" t="s">
        <v>1090</v>
      </c>
      <c r="J134" s="599"/>
      <c r="K134" s="551"/>
      <c r="L134" s="551"/>
    </row>
    <row r="135" spans="1:12" ht="65.25" customHeight="1" x14ac:dyDescent="0.2">
      <c r="A135" s="703">
        <v>115</v>
      </c>
      <c r="B135" s="704">
        <v>1</v>
      </c>
      <c r="C135" s="703" t="s">
        <v>693</v>
      </c>
      <c r="D135" s="705" t="s">
        <v>1053</v>
      </c>
      <c r="E135" s="704">
        <v>24489125</v>
      </c>
      <c r="F135" s="704">
        <f>+E135*B135</f>
        <v>24489125</v>
      </c>
      <c r="G135" s="706" t="s">
        <v>1054</v>
      </c>
      <c r="H135" s="703" t="s">
        <v>937</v>
      </c>
      <c r="I135" s="703" t="s">
        <v>1090</v>
      </c>
      <c r="J135" s="703" t="s">
        <v>1063</v>
      </c>
    </row>
    <row r="136" spans="1:12" x14ac:dyDescent="0.2">
      <c r="A136" s="703">
        <v>116</v>
      </c>
      <c r="B136" s="704">
        <v>1</v>
      </c>
      <c r="C136" s="703" t="s">
        <v>693</v>
      </c>
      <c r="D136" s="713" t="s">
        <v>1055</v>
      </c>
      <c r="E136" s="704">
        <v>420000</v>
      </c>
      <c r="F136" s="704">
        <v>420000</v>
      </c>
      <c r="G136" s="706" t="s">
        <v>313</v>
      </c>
      <c r="H136" s="703" t="s">
        <v>937</v>
      </c>
      <c r="I136" s="703" t="s">
        <v>1090</v>
      </c>
      <c r="J136" s="703" t="s">
        <v>1167</v>
      </c>
    </row>
    <row r="137" spans="1:12" x14ac:dyDescent="0.2">
      <c r="A137" s="547">
        <v>117</v>
      </c>
      <c r="B137" s="548">
        <v>1</v>
      </c>
      <c r="C137" s="547" t="s">
        <v>693</v>
      </c>
      <c r="D137" s="552" t="s">
        <v>696</v>
      </c>
      <c r="E137" s="548">
        <v>550000</v>
      </c>
      <c r="F137" s="548">
        <f>+E137*B137</f>
        <v>550000</v>
      </c>
      <c r="G137" s="547" t="s">
        <v>940</v>
      </c>
      <c r="H137" s="547" t="s">
        <v>937</v>
      </c>
      <c r="I137" s="547" t="s">
        <v>1090</v>
      </c>
      <c r="J137" s="547" t="s">
        <v>58</v>
      </c>
    </row>
    <row r="138" spans="1:12" ht="19.7" customHeight="1" x14ac:dyDescent="0.2">
      <c r="A138" s="599"/>
      <c r="B138" s="601"/>
      <c r="C138" s="599"/>
      <c r="D138" s="605" t="s">
        <v>1057</v>
      </c>
      <c r="E138" s="604"/>
      <c r="F138" s="604">
        <f>SUM(F135:F137)</f>
        <v>25459125</v>
      </c>
      <c r="G138" s="599"/>
      <c r="H138" s="599"/>
      <c r="I138" s="599"/>
      <c r="J138" s="599"/>
      <c r="K138" s="551"/>
      <c r="L138" s="551"/>
    </row>
    <row r="139" spans="1:12" ht="19.7" customHeight="1" x14ac:dyDescent="0.2">
      <c r="A139" s="547">
        <v>118</v>
      </c>
      <c r="B139" s="548">
        <v>1000</v>
      </c>
      <c r="C139" s="547" t="s">
        <v>693</v>
      </c>
      <c r="D139" s="552" t="s">
        <v>1058</v>
      </c>
      <c r="E139" s="548">
        <v>2000</v>
      </c>
      <c r="F139" s="598">
        <f>E139*B139</f>
        <v>2000000</v>
      </c>
      <c r="G139" s="550" t="s">
        <v>530</v>
      </c>
      <c r="H139" s="547" t="s">
        <v>937</v>
      </c>
      <c r="I139" s="547" t="s">
        <v>1090</v>
      </c>
      <c r="J139" s="547" t="s">
        <v>58</v>
      </c>
      <c r="L139" s="551"/>
    </row>
    <row r="140" spans="1:12" ht="19.7" customHeight="1" x14ac:dyDescent="0.2">
      <c r="A140" s="547">
        <v>119</v>
      </c>
      <c r="B140" s="548">
        <v>100</v>
      </c>
      <c r="C140" s="547" t="s">
        <v>693</v>
      </c>
      <c r="D140" s="549" t="s">
        <v>1059</v>
      </c>
      <c r="E140" s="548">
        <v>32800</v>
      </c>
      <c r="F140" s="548">
        <f>E140*B140</f>
        <v>3280000</v>
      </c>
      <c r="G140" s="550" t="s">
        <v>530</v>
      </c>
      <c r="H140" s="547" t="s">
        <v>937</v>
      </c>
      <c r="I140" s="547" t="s">
        <v>1090</v>
      </c>
      <c r="J140" s="547" t="s">
        <v>62</v>
      </c>
    </row>
    <row r="141" spans="1:12" ht="19.7" customHeight="1" x14ac:dyDescent="0.2">
      <c r="A141" s="547">
        <v>120</v>
      </c>
      <c r="B141" s="548">
        <v>12</v>
      </c>
      <c r="C141" s="547" t="s">
        <v>693</v>
      </c>
      <c r="D141" s="549" t="s">
        <v>1060</v>
      </c>
      <c r="E141" s="548">
        <v>35000</v>
      </c>
      <c r="F141" s="548">
        <f>+E141*B141</f>
        <v>420000</v>
      </c>
      <c r="G141" s="550" t="s">
        <v>530</v>
      </c>
      <c r="H141" s="547" t="s">
        <v>937</v>
      </c>
      <c r="I141" s="547" t="s">
        <v>1090</v>
      </c>
      <c r="J141" s="547" t="s">
        <v>62</v>
      </c>
    </row>
    <row r="142" spans="1:12" ht="19.7" customHeight="1" x14ac:dyDescent="0.2">
      <c r="A142" s="547">
        <v>121</v>
      </c>
      <c r="B142" s="548">
        <v>1</v>
      </c>
      <c r="C142" s="547" t="s">
        <v>1061</v>
      </c>
      <c r="D142" s="552" t="s">
        <v>1062</v>
      </c>
      <c r="E142" s="548">
        <v>300000</v>
      </c>
      <c r="F142" s="548">
        <f>+B142*E142</f>
        <v>300000</v>
      </c>
      <c r="G142" s="550" t="s">
        <v>530</v>
      </c>
      <c r="H142" s="547" t="s">
        <v>937</v>
      </c>
      <c r="I142" s="547" t="s">
        <v>1090</v>
      </c>
      <c r="J142" s="547" t="s">
        <v>1063</v>
      </c>
    </row>
    <row r="143" spans="1:12" ht="19.7" customHeight="1" x14ac:dyDescent="0.2">
      <c r="A143" s="599"/>
      <c r="B143" s="601"/>
      <c r="C143" s="599"/>
      <c r="D143" s="600" t="s">
        <v>1064</v>
      </c>
      <c r="E143" s="604"/>
      <c r="F143" s="604">
        <f>SUM(F139:F142)</f>
        <v>6000000</v>
      </c>
      <c r="G143" s="599"/>
      <c r="H143" s="599"/>
      <c r="I143" s="599"/>
      <c r="J143" s="599"/>
      <c r="K143" s="551"/>
    </row>
    <row r="144" spans="1:12" ht="28.5" customHeight="1" x14ac:dyDescent="0.2">
      <c r="A144" s="547">
        <v>122</v>
      </c>
      <c r="B144" s="548">
        <v>10</v>
      </c>
      <c r="C144" s="547" t="s">
        <v>1094</v>
      </c>
      <c r="D144" s="553" t="s">
        <v>1065</v>
      </c>
      <c r="E144" s="548">
        <f>F144/B144</f>
        <v>180000</v>
      </c>
      <c r="F144" s="548">
        <v>1800000</v>
      </c>
      <c r="G144" s="550" t="s">
        <v>1091</v>
      </c>
      <c r="H144" s="547" t="s">
        <v>1066</v>
      </c>
      <c r="I144" s="547" t="s">
        <v>1090</v>
      </c>
      <c r="J144" s="547" t="s">
        <v>1093</v>
      </c>
    </row>
    <row r="145" spans="1:12" ht="19.7" customHeight="1" x14ac:dyDescent="0.2">
      <c r="A145" s="599"/>
      <c r="B145" s="601"/>
      <c r="C145" s="599"/>
      <c r="D145" s="600" t="s">
        <v>1092</v>
      </c>
      <c r="E145" s="604"/>
      <c r="F145" s="604">
        <f>SUM(F144:F144)</f>
        <v>1800000</v>
      </c>
      <c r="G145" s="599"/>
      <c r="H145" s="599"/>
      <c r="I145" s="599"/>
      <c r="J145" s="599"/>
      <c r="K145" s="551"/>
    </row>
    <row r="146" spans="1:12" ht="19.7" customHeight="1" x14ac:dyDescent="0.2">
      <c r="A146" s="547">
        <v>123</v>
      </c>
      <c r="B146" s="548">
        <v>12</v>
      </c>
      <c r="C146" s="547" t="s">
        <v>693</v>
      </c>
      <c r="D146" s="549" t="s">
        <v>312</v>
      </c>
      <c r="E146" s="548">
        <v>60000</v>
      </c>
      <c r="F146" s="548">
        <f>+B146*E146</f>
        <v>720000</v>
      </c>
      <c r="G146" s="547" t="s">
        <v>312</v>
      </c>
      <c r="H146" s="547" t="s">
        <v>937</v>
      </c>
      <c r="I146" s="547" t="s">
        <v>1090</v>
      </c>
      <c r="J146" s="547" t="s">
        <v>1067</v>
      </c>
    </row>
    <row r="147" spans="1:12" ht="19.7" customHeight="1" x14ac:dyDescent="0.2">
      <c r="A147" s="599"/>
      <c r="B147" s="601"/>
      <c r="C147" s="599"/>
      <c r="D147" s="600" t="s">
        <v>1068</v>
      </c>
      <c r="E147" s="604"/>
      <c r="F147" s="604">
        <f>SUM(F146:F146)</f>
        <v>720000</v>
      </c>
      <c r="G147" s="599"/>
      <c r="H147" s="599"/>
      <c r="I147" s="599"/>
      <c r="J147" s="599"/>
      <c r="K147" s="551"/>
    </row>
    <row r="148" spans="1:12" ht="15.75" x14ac:dyDescent="0.25">
      <c r="D148" s="554"/>
      <c r="E148" s="555"/>
      <c r="F148" s="556"/>
    </row>
    <row r="149" spans="1:12" ht="15.75" x14ac:dyDescent="0.25">
      <c r="A149" s="905" t="s">
        <v>1069</v>
      </c>
      <c r="B149" s="906"/>
      <c r="C149" s="906"/>
      <c r="D149" s="906"/>
      <c r="E149" s="906"/>
      <c r="F149" s="606">
        <f>F147+F145+F143+F138+F134+F24+F20+F17+F25</f>
        <v>79310937</v>
      </c>
      <c r="G149" s="607"/>
      <c r="H149" s="607"/>
      <c r="I149" s="607"/>
      <c r="J149" s="608"/>
      <c r="K149" s="524">
        <f>+DATOS!L28</f>
        <v>89021778</v>
      </c>
      <c r="L149" s="551">
        <f>+K149-F149</f>
        <v>9710841</v>
      </c>
    </row>
    <row r="151" spans="1:12" ht="14.25" x14ac:dyDescent="0.2">
      <c r="A151" s="609" t="s">
        <v>1192</v>
      </c>
      <c r="B151" s="610"/>
      <c r="C151" s="611"/>
      <c r="D151" s="610"/>
      <c r="E151" s="612" t="str">
        <f>+DATOS!B13</f>
        <v xml:space="preserve"> Acta N° __ de  Julio 11 de 2019</v>
      </c>
      <c r="F151" s="613"/>
      <c r="G151" s="614"/>
      <c r="H151" s="615"/>
    </row>
    <row r="152" spans="1:12" x14ac:dyDescent="0.2">
      <c r="A152" s="615"/>
      <c r="B152" s="615"/>
      <c r="C152" s="616"/>
      <c r="D152" s="615"/>
      <c r="E152" s="617"/>
      <c r="F152" s="614"/>
      <c r="G152" s="614"/>
      <c r="H152" s="615"/>
    </row>
    <row r="153" spans="1:12" ht="15.75" customHeight="1" x14ac:dyDescent="0.2">
      <c r="A153" s="615"/>
      <c r="B153" s="615"/>
      <c r="C153" s="616"/>
      <c r="D153" s="615"/>
      <c r="E153" s="617"/>
      <c r="F153" s="614"/>
      <c r="G153" s="614"/>
      <c r="H153" s="615"/>
    </row>
    <row r="154" spans="1:12" ht="15.75" x14ac:dyDescent="0.25">
      <c r="A154" s="618" t="s">
        <v>1095</v>
      </c>
      <c r="B154" s="615"/>
      <c r="C154" s="616"/>
      <c r="D154" s="615"/>
      <c r="E154" s="617"/>
      <c r="F154" s="614"/>
      <c r="G154" s="614"/>
      <c r="H154" s="618" t="s">
        <v>1096</v>
      </c>
    </row>
    <row r="155" spans="1:12" x14ac:dyDescent="0.2">
      <c r="A155" s="619" t="str">
        <f>+DATOS!C7</f>
        <v>DORIAN ALEXANDER AGUDELO OROZCO</v>
      </c>
      <c r="B155" s="615"/>
      <c r="C155" s="616"/>
      <c r="D155" s="615"/>
      <c r="E155" s="617"/>
      <c r="F155" s="614"/>
      <c r="G155" s="614"/>
      <c r="H155" s="619" t="s">
        <v>119</v>
      </c>
    </row>
    <row r="156" spans="1:12" x14ac:dyDescent="0.2">
      <c r="A156" s="619" t="s">
        <v>1097</v>
      </c>
      <c r="B156" s="615"/>
      <c r="C156" s="616"/>
      <c r="D156" s="615"/>
      <c r="E156" s="617"/>
      <c r="F156" s="614"/>
      <c r="G156" s="614"/>
      <c r="H156" s="619"/>
    </row>
    <row r="157" spans="1:12" ht="15.75" x14ac:dyDescent="0.25">
      <c r="A157" s="618" t="s">
        <v>1095</v>
      </c>
      <c r="B157" s="615"/>
      <c r="C157" s="616"/>
      <c r="D157" s="615"/>
      <c r="E157" s="617"/>
      <c r="F157" s="614"/>
      <c r="G157" s="614"/>
      <c r="H157" s="618" t="s">
        <v>1096</v>
      </c>
    </row>
    <row r="158" spans="1:12" x14ac:dyDescent="0.2">
      <c r="A158" s="619" t="s">
        <v>1070</v>
      </c>
      <c r="B158" s="615"/>
      <c r="C158" s="616"/>
      <c r="D158" s="615"/>
      <c r="E158" s="617"/>
      <c r="F158" s="614"/>
      <c r="G158" s="614"/>
      <c r="H158" s="619" t="s">
        <v>1070</v>
      </c>
    </row>
    <row r="159" spans="1:12" x14ac:dyDescent="0.2">
      <c r="A159" s="619"/>
      <c r="B159" s="615"/>
      <c r="C159" s="616"/>
      <c r="D159" s="615"/>
      <c r="E159" s="617"/>
      <c r="F159" s="614"/>
      <c r="G159" s="614"/>
      <c r="H159" s="619"/>
    </row>
    <row r="160" spans="1:12" ht="15.75" x14ac:dyDescent="0.25">
      <c r="A160" s="618" t="s">
        <v>1095</v>
      </c>
      <c r="B160" s="615"/>
      <c r="C160" s="616"/>
      <c r="D160" s="615"/>
      <c r="E160" s="617"/>
      <c r="F160" s="614"/>
      <c r="G160" s="614"/>
      <c r="H160" s="618" t="s">
        <v>1096</v>
      </c>
    </row>
    <row r="161" spans="1:8" x14ac:dyDescent="0.2">
      <c r="A161" s="619" t="s">
        <v>1089</v>
      </c>
      <c r="B161" s="615"/>
      <c r="C161" s="616"/>
      <c r="D161" s="615"/>
      <c r="E161" s="617"/>
      <c r="F161" s="614"/>
      <c r="G161" s="614"/>
      <c r="H161" s="619" t="s">
        <v>1071</v>
      </c>
    </row>
    <row r="162" spans="1:8" x14ac:dyDescent="0.2">
      <c r="A162" s="619"/>
      <c r="B162" s="615"/>
      <c r="C162" s="616"/>
      <c r="D162" s="615"/>
      <c r="E162" s="617"/>
      <c r="F162" s="614"/>
      <c r="G162" s="614"/>
      <c r="H162" s="619"/>
    </row>
    <row r="163" spans="1:8" ht="15.75" x14ac:dyDescent="0.25">
      <c r="A163" s="618" t="s">
        <v>1095</v>
      </c>
      <c r="B163" s="615"/>
      <c r="C163" s="616"/>
      <c r="D163" s="615"/>
      <c r="E163" s="617"/>
      <c r="F163" s="614"/>
      <c r="G163" s="614"/>
      <c r="H163" s="618" t="s">
        <v>1096</v>
      </c>
    </row>
    <row r="164" spans="1:8" x14ac:dyDescent="0.2">
      <c r="A164" s="619" t="s">
        <v>1072</v>
      </c>
      <c r="B164" s="615"/>
      <c r="C164" s="616"/>
      <c r="D164" s="615"/>
      <c r="E164" s="617"/>
      <c r="F164" s="614"/>
      <c r="G164" s="614"/>
      <c r="H164" s="619" t="s">
        <v>1072</v>
      </c>
    </row>
  </sheetData>
  <autoFilter ref="A14:J147" xr:uid="{00000000-0009-0000-0000-00000B000000}">
    <filterColumn colId="1" showButton="0"/>
  </autoFilter>
  <mergeCells count="19">
    <mergeCell ref="A1:J1"/>
    <mergeCell ref="A2:J2"/>
    <mergeCell ref="A6:J6"/>
    <mergeCell ref="B7:B12"/>
    <mergeCell ref="C8:D8"/>
    <mergeCell ref="C10:D10"/>
    <mergeCell ref="G12:J12"/>
    <mergeCell ref="A149:E149"/>
    <mergeCell ref="A13:J13"/>
    <mergeCell ref="A14:A15"/>
    <mergeCell ref="B14:C14"/>
    <mergeCell ref="D14:D15"/>
    <mergeCell ref="E14:E15"/>
    <mergeCell ref="F14:F15"/>
    <mergeCell ref="G14:G15"/>
    <mergeCell ref="H14:H15"/>
    <mergeCell ref="I14:I15"/>
    <mergeCell ref="J14:J15"/>
    <mergeCell ref="D26:E26"/>
  </mergeCells>
  <printOptions horizontalCentered="1"/>
  <pageMargins left="0.39370078740157499" right="0.39370078740157499" top="0.59055118110236204" bottom="0.59055118110236204" header="0" footer="0"/>
  <pageSetup scale="65" orientation="landscape" horizontalDpi="300" verticalDpi="30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8"/>
  <sheetViews>
    <sheetView workbookViewId="0">
      <selection activeCell="A303" sqref="A303:F303"/>
    </sheetView>
  </sheetViews>
  <sheetFormatPr baseColWidth="10" defaultRowHeight="12.75" x14ac:dyDescent="0.2"/>
  <cols>
    <col min="1" max="1" width="5.140625" customWidth="1"/>
    <col min="2" max="2" width="8.85546875" customWidth="1"/>
    <col min="3" max="3" width="11.42578125" customWidth="1"/>
    <col min="4" max="4" width="59.140625" customWidth="1"/>
    <col min="5" max="5" width="11.42578125" customWidth="1"/>
    <col min="6" max="6" width="15" customWidth="1"/>
    <col min="7" max="7" width="35.140625" customWidth="1"/>
    <col min="8" max="8" width="28.7109375" customWidth="1"/>
    <col min="9" max="9" width="9.7109375" customWidth="1"/>
    <col min="10" max="10" width="18.5703125" customWidth="1"/>
  </cols>
  <sheetData>
    <row r="1" spans="1:10" ht="13.5" customHeight="1" thickBot="1" x14ac:dyDescent="0.25">
      <c r="A1" s="910" t="s">
        <v>925</v>
      </c>
      <c r="B1" s="912" t="s">
        <v>926</v>
      </c>
      <c r="C1" s="912"/>
      <c r="D1" s="912" t="s">
        <v>927</v>
      </c>
      <c r="E1" s="914" t="s">
        <v>928</v>
      </c>
      <c r="F1" s="915" t="s">
        <v>929</v>
      </c>
      <c r="G1" s="912" t="s">
        <v>930</v>
      </c>
      <c r="H1" s="913" t="s">
        <v>931</v>
      </c>
      <c r="I1" s="912" t="s">
        <v>932</v>
      </c>
      <c r="J1" s="912" t="s">
        <v>933</v>
      </c>
    </row>
    <row r="2" spans="1:10" ht="46.5" customHeight="1" x14ac:dyDescent="0.2">
      <c r="A2" s="911"/>
      <c r="B2" s="732" t="s">
        <v>344</v>
      </c>
      <c r="C2" s="731" t="s">
        <v>934</v>
      </c>
      <c r="D2" s="913"/>
      <c r="E2" s="915"/>
      <c r="F2" s="916"/>
      <c r="G2" s="913"/>
      <c r="H2" s="917"/>
      <c r="I2" s="913"/>
      <c r="J2" s="913"/>
    </row>
    <row r="3" spans="1:10" ht="51" x14ac:dyDescent="0.2">
      <c r="A3" s="703">
        <v>115</v>
      </c>
      <c r="B3" s="704">
        <v>1</v>
      </c>
      <c r="C3" s="703" t="s">
        <v>693</v>
      </c>
      <c r="D3" s="705" t="s">
        <v>1053</v>
      </c>
      <c r="E3" s="704">
        <v>121659</v>
      </c>
      <c r="F3" s="704">
        <f>+E3*B3</f>
        <v>121659</v>
      </c>
      <c r="G3" s="706" t="s">
        <v>1054</v>
      </c>
      <c r="H3" s="703" t="s">
        <v>937</v>
      </c>
      <c r="I3" s="703" t="s">
        <v>1090</v>
      </c>
      <c r="J3" s="703" t="s">
        <v>1063</v>
      </c>
    </row>
    <row r="4" spans="1:10" x14ac:dyDescent="0.2">
      <c r="A4" s="599"/>
      <c r="B4" s="601"/>
      <c r="C4" s="599"/>
      <c r="D4" s="600" t="s">
        <v>1057</v>
      </c>
      <c r="E4" s="604"/>
      <c r="F4" s="604">
        <f>SUM(F3:F3)</f>
        <v>121659</v>
      </c>
      <c r="G4" s="599"/>
      <c r="H4" s="599"/>
      <c r="I4" s="599"/>
      <c r="J4" s="599"/>
    </row>
    <row r="5" spans="1:10" x14ac:dyDescent="0.2">
      <c r="A5" s="547">
        <v>122</v>
      </c>
      <c r="B5" s="548">
        <v>10</v>
      </c>
      <c r="C5" s="547" t="s">
        <v>1094</v>
      </c>
      <c r="D5" s="553" t="s">
        <v>1065</v>
      </c>
      <c r="E5" s="548">
        <f>F5/B5</f>
        <v>180000</v>
      </c>
      <c r="F5" s="548">
        <v>1800000</v>
      </c>
      <c r="G5" s="550" t="s">
        <v>1091</v>
      </c>
      <c r="H5" s="547" t="s">
        <v>1066</v>
      </c>
      <c r="I5" s="547" t="s">
        <v>1090</v>
      </c>
      <c r="J5" s="547" t="s">
        <v>1093</v>
      </c>
    </row>
    <row r="6" spans="1:10" x14ac:dyDescent="0.2">
      <c r="A6" s="599"/>
      <c r="B6" s="601"/>
      <c r="C6" s="599"/>
      <c r="D6" s="600" t="s">
        <v>1092</v>
      </c>
      <c r="E6" s="604"/>
      <c r="F6" s="604">
        <f>SUM(F5:F5)</f>
        <v>1800000</v>
      </c>
      <c r="G6" s="599"/>
      <c r="H6" s="599"/>
      <c r="I6" s="599"/>
      <c r="J6" s="599"/>
    </row>
    <row r="8" spans="1:10" x14ac:dyDescent="0.2">
      <c r="A8" s="599"/>
      <c r="B8" s="601"/>
      <c r="C8" s="599"/>
      <c r="D8" s="600" t="s">
        <v>1207</v>
      </c>
      <c r="E8" s="604"/>
      <c r="F8" s="604">
        <f>+F4+F6</f>
        <v>1921659</v>
      </c>
      <c r="G8" s="599"/>
      <c r="H8" s="599"/>
      <c r="I8" s="599"/>
      <c r="J8" s="599"/>
    </row>
  </sheetData>
  <mergeCells count="9">
    <mergeCell ref="H1:H2"/>
    <mergeCell ref="I1:I2"/>
    <mergeCell ref="J1:J2"/>
    <mergeCell ref="A1:A2"/>
    <mergeCell ref="B1:C1"/>
    <mergeCell ref="D1:D2"/>
    <mergeCell ref="E1:E2"/>
    <mergeCell ref="F1:F2"/>
    <mergeCell ref="G1:G2"/>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50"/>
  <sheetViews>
    <sheetView zoomScaleNormal="100" workbookViewId="0">
      <pane xSplit="2" ySplit="4" topLeftCell="E32" activePane="bottomRight" state="frozen"/>
      <selection activeCell="A303" sqref="A303:F303"/>
      <selection pane="topRight" activeCell="A303" sqref="A303:F303"/>
      <selection pane="bottomLeft" activeCell="A303" sqref="A303:F303"/>
      <selection pane="bottomRight" activeCell="A303" sqref="A303:F303"/>
    </sheetView>
  </sheetViews>
  <sheetFormatPr baseColWidth="10" defaultColWidth="9.140625" defaultRowHeight="12.75" x14ac:dyDescent="0.2"/>
  <cols>
    <col min="1" max="1" width="26.5703125" customWidth="1"/>
    <col min="2" max="2" width="13" bestFit="1" customWidth="1"/>
    <col min="3" max="3" width="13" customWidth="1"/>
    <col min="4" max="4" width="12.85546875" customWidth="1"/>
    <col min="5" max="5" width="13" bestFit="1" customWidth="1"/>
    <col min="6" max="6" width="13.28515625" customWidth="1"/>
    <col min="7" max="12" width="13" bestFit="1" customWidth="1"/>
    <col min="13" max="14" width="12.140625" bestFit="1" customWidth="1"/>
    <col min="15" max="15" width="13" bestFit="1" customWidth="1"/>
    <col min="16" max="16" width="13.7109375" customWidth="1"/>
    <col min="17" max="256" width="11.42578125" customWidth="1"/>
  </cols>
  <sheetData>
    <row r="1" spans="1:16" x14ac:dyDescent="0.2">
      <c r="A1" s="934" t="s">
        <v>920</v>
      </c>
      <c r="B1" s="935"/>
      <c r="C1" s="935"/>
      <c r="D1" s="935"/>
      <c r="E1" s="935"/>
      <c r="F1" s="935"/>
      <c r="G1" s="935"/>
      <c r="H1" s="935"/>
      <c r="I1" s="935"/>
      <c r="J1" s="935"/>
      <c r="K1" s="935"/>
      <c r="L1" s="935"/>
      <c r="M1" s="935"/>
      <c r="N1" s="935"/>
      <c r="O1" s="936"/>
    </row>
    <row r="2" spans="1:16" x14ac:dyDescent="0.2">
      <c r="A2" s="934" t="s">
        <v>1073</v>
      </c>
      <c r="B2" s="935"/>
      <c r="C2" s="935"/>
      <c r="D2" s="935"/>
      <c r="E2" s="935"/>
      <c r="F2" s="935"/>
      <c r="G2" s="935"/>
      <c r="H2" s="935"/>
      <c r="I2" s="935"/>
      <c r="J2" s="935"/>
      <c r="K2" s="935"/>
      <c r="L2" s="935"/>
      <c r="M2" s="935"/>
      <c r="N2" s="935"/>
      <c r="O2" s="936"/>
    </row>
    <row r="3" spans="1:16" x14ac:dyDescent="0.2">
      <c r="A3" s="937" t="s">
        <v>1169</v>
      </c>
      <c r="B3" s="938"/>
      <c r="C3" s="938"/>
      <c r="D3" s="938"/>
      <c r="E3" s="938"/>
      <c r="F3" s="938"/>
      <c r="G3" s="938"/>
      <c r="H3" s="938"/>
      <c r="I3" s="938"/>
      <c r="J3" s="938"/>
      <c r="K3" s="938"/>
      <c r="L3" s="938"/>
      <c r="M3" s="938"/>
      <c r="N3" s="938"/>
      <c r="O3" s="939"/>
    </row>
    <row r="4" spans="1:16" ht="22.5" customHeight="1" x14ac:dyDescent="0.2">
      <c r="A4" s="566" t="s">
        <v>53</v>
      </c>
      <c r="B4" s="566" t="s">
        <v>1074</v>
      </c>
      <c r="C4" s="567" t="s">
        <v>55</v>
      </c>
      <c r="D4" s="567" t="s">
        <v>56</v>
      </c>
      <c r="E4" s="567" t="s">
        <v>57</v>
      </c>
      <c r="F4" s="567" t="s">
        <v>58</v>
      </c>
      <c r="G4" s="567" t="s">
        <v>59</v>
      </c>
      <c r="H4" s="567" t="s">
        <v>60</v>
      </c>
      <c r="I4" s="567" t="s">
        <v>61</v>
      </c>
      <c r="J4" s="567" t="s">
        <v>62</v>
      </c>
      <c r="K4" s="567" t="s">
        <v>63</v>
      </c>
      <c r="L4" s="567" t="s">
        <v>64</v>
      </c>
      <c r="M4" s="567" t="s">
        <v>65</v>
      </c>
      <c r="N4" s="567" t="s">
        <v>66</v>
      </c>
      <c r="O4" s="567" t="s">
        <v>54</v>
      </c>
    </row>
    <row r="5" spans="1:16" x14ac:dyDescent="0.2">
      <c r="A5" s="568" t="s">
        <v>1075</v>
      </c>
      <c r="B5" s="569">
        <f>+DATOS!D37</f>
        <v>81139778</v>
      </c>
      <c r="C5" s="569">
        <v>0</v>
      </c>
      <c r="D5" s="569">
        <v>0</v>
      </c>
      <c r="E5" s="569">
        <v>73061437</v>
      </c>
      <c r="F5" s="569">
        <v>0</v>
      </c>
      <c r="G5" s="569">
        <v>0</v>
      </c>
      <c r="H5" s="569">
        <v>0</v>
      </c>
      <c r="I5" s="569">
        <v>0</v>
      </c>
      <c r="J5" s="569">
        <v>0</v>
      </c>
      <c r="K5" s="569">
        <v>0</v>
      </c>
      <c r="L5" s="569">
        <v>0</v>
      </c>
      <c r="M5" s="569">
        <v>0</v>
      </c>
      <c r="N5" s="569">
        <v>0</v>
      </c>
      <c r="O5" s="570">
        <f>+SUM(C5:N5)</f>
        <v>73061437</v>
      </c>
      <c r="P5" s="571"/>
    </row>
    <row r="6" spans="1:16" x14ac:dyDescent="0.2">
      <c r="A6" s="568" t="s">
        <v>1076</v>
      </c>
      <c r="B6" s="569">
        <v>0</v>
      </c>
      <c r="C6" s="569">
        <v>0</v>
      </c>
      <c r="D6" s="569">
        <v>0</v>
      </c>
      <c r="E6" s="569">
        <v>0</v>
      </c>
      <c r="F6" s="569">
        <v>0</v>
      </c>
      <c r="G6" s="569">
        <v>0</v>
      </c>
      <c r="H6" s="569">
        <v>0</v>
      </c>
      <c r="I6" s="569">
        <v>0</v>
      </c>
      <c r="J6" s="569">
        <v>0</v>
      </c>
      <c r="K6" s="569">
        <v>0</v>
      </c>
      <c r="L6" s="569">
        <v>0</v>
      </c>
      <c r="M6" s="569">
        <v>0</v>
      </c>
      <c r="N6" s="569">
        <v>0</v>
      </c>
      <c r="O6" s="570">
        <f t="shared" ref="O6:O11" si="0">+SUM(C6:N6)</f>
        <v>0</v>
      </c>
    </row>
    <row r="7" spans="1:16" x14ac:dyDescent="0.2">
      <c r="A7" s="568" t="s">
        <v>1077</v>
      </c>
      <c r="B7" s="569">
        <v>0</v>
      </c>
      <c r="C7" s="569">
        <v>0</v>
      </c>
      <c r="D7" s="569">
        <v>0</v>
      </c>
      <c r="E7" s="569">
        <v>0</v>
      </c>
      <c r="F7" s="569">
        <v>0</v>
      </c>
      <c r="G7" s="569">
        <v>0</v>
      </c>
      <c r="H7" s="569">
        <v>0</v>
      </c>
      <c r="I7" s="569">
        <v>0</v>
      </c>
      <c r="J7" s="569">
        <v>0</v>
      </c>
      <c r="K7" s="569">
        <v>0</v>
      </c>
      <c r="L7" s="569">
        <v>0</v>
      </c>
      <c r="M7" s="569">
        <v>0</v>
      </c>
      <c r="N7" s="569">
        <v>0</v>
      </c>
      <c r="O7" s="570">
        <f t="shared" si="0"/>
        <v>0</v>
      </c>
    </row>
    <row r="8" spans="1:16" x14ac:dyDescent="0.2">
      <c r="A8" s="568" t="s">
        <v>1109</v>
      </c>
      <c r="B8" s="569">
        <f>+DATOS!D31</f>
        <v>7300000</v>
      </c>
      <c r="C8" s="569">
        <v>566750</v>
      </c>
      <c r="D8" s="572">
        <v>566750</v>
      </c>
      <c r="E8" s="572">
        <v>566750</v>
      </c>
      <c r="F8" s="572">
        <v>566750</v>
      </c>
      <c r="G8" s="572">
        <v>566750</v>
      </c>
      <c r="H8" s="572">
        <v>566750</v>
      </c>
      <c r="I8" s="572">
        <v>566750</v>
      </c>
      <c r="J8" s="572">
        <v>566750</v>
      </c>
      <c r="K8" s="572">
        <v>566750</v>
      </c>
      <c r="L8" s="572">
        <v>566750</v>
      </c>
      <c r="M8" s="572">
        <v>0</v>
      </c>
      <c r="N8" s="569"/>
      <c r="O8" s="570">
        <f t="shared" si="0"/>
        <v>5667500</v>
      </c>
      <c r="P8" s="571"/>
    </row>
    <row r="9" spans="1:16" x14ac:dyDescent="0.2">
      <c r="A9" s="568" t="s">
        <v>1078</v>
      </c>
      <c r="B9" s="569">
        <f>+DATOS!D58</f>
        <v>132000</v>
      </c>
      <c r="C9" s="569">
        <v>3200</v>
      </c>
      <c r="D9" s="569">
        <v>2300</v>
      </c>
      <c r="E9" s="569">
        <v>1200</v>
      </c>
      <c r="F9" s="569">
        <v>8120</v>
      </c>
      <c r="G9" s="569">
        <v>19000</v>
      </c>
      <c r="H9" s="569">
        <v>20000</v>
      </c>
      <c r="I9" s="569">
        <v>19000</v>
      </c>
      <c r="J9" s="569">
        <v>17450</v>
      </c>
      <c r="K9" s="569">
        <v>15000</v>
      </c>
      <c r="L9" s="569">
        <v>13420</v>
      </c>
      <c r="M9" s="569">
        <v>12620</v>
      </c>
      <c r="N9" s="569">
        <v>690</v>
      </c>
      <c r="O9" s="570">
        <f t="shared" si="0"/>
        <v>132000</v>
      </c>
      <c r="P9" s="571"/>
    </row>
    <row r="10" spans="1:16" x14ac:dyDescent="0.2">
      <c r="A10" s="568" t="s">
        <v>1178</v>
      </c>
      <c r="B10" s="569">
        <f>+DATOS!D35</f>
        <v>100000</v>
      </c>
      <c r="C10" s="569">
        <v>0</v>
      </c>
      <c r="D10" s="569">
        <v>10000</v>
      </c>
      <c r="E10" s="569">
        <v>10000</v>
      </c>
      <c r="F10" s="569">
        <v>10000</v>
      </c>
      <c r="G10" s="569">
        <v>10000</v>
      </c>
      <c r="H10" s="569">
        <v>10000</v>
      </c>
      <c r="I10" s="569">
        <v>10000</v>
      </c>
      <c r="J10" s="569">
        <v>10000</v>
      </c>
      <c r="K10" s="569">
        <v>10000</v>
      </c>
      <c r="L10" s="569">
        <v>10000</v>
      </c>
      <c r="M10" s="569">
        <v>10000</v>
      </c>
      <c r="N10" s="569">
        <v>0</v>
      </c>
      <c r="O10" s="570">
        <f t="shared" si="0"/>
        <v>100000</v>
      </c>
    </row>
    <row r="11" spans="1:16" x14ac:dyDescent="0.2">
      <c r="A11" s="568" t="s">
        <v>1079</v>
      </c>
      <c r="B11" s="569">
        <f>+DATOS!D32</f>
        <v>350000</v>
      </c>
      <c r="C11" s="569">
        <v>17000</v>
      </c>
      <c r="D11" s="569">
        <v>33300</v>
      </c>
      <c r="E11" s="569">
        <v>33300</v>
      </c>
      <c r="F11" s="569">
        <v>33300</v>
      </c>
      <c r="G11" s="569">
        <v>33300</v>
      </c>
      <c r="H11" s="569">
        <v>33300</v>
      </c>
      <c r="I11" s="569">
        <v>33300</v>
      </c>
      <c r="J11" s="569">
        <v>33300</v>
      </c>
      <c r="K11" s="569">
        <v>33300</v>
      </c>
      <c r="L11" s="569">
        <v>33300</v>
      </c>
      <c r="M11" s="569">
        <v>33300</v>
      </c>
      <c r="N11" s="569">
        <v>0</v>
      </c>
      <c r="O11" s="570">
        <f t="shared" si="0"/>
        <v>350000</v>
      </c>
    </row>
    <row r="12" spans="1:16" x14ac:dyDescent="0.2">
      <c r="A12" s="573" t="s">
        <v>1080</v>
      </c>
      <c r="B12" s="574">
        <f>SUM(B5:B11)</f>
        <v>89021778</v>
      </c>
      <c r="C12" s="575">
        <f t="shared" ref="C12:N12" si="1">SUM(C5:C11)</f>
        <v>586950</v>
      </c>
      <c r="D12" s="575">
        <f t="shared" si="1"/>
        <v>612350</v>
      </c>
      <c r="E12" s="575">
        <f t="shared" si="1"/>
        <v>73672687</v>
      </c>
      <c r="F12" s="575">
        <f t="shared" si="1"/>
        <v>618170</v>
      </c>
      <c r="G12" s="575">
        <f t="shared" si="1"/>
        <v>629050</v>
      </c>
      <c r="H12" s="575">
        <f t="shared" si="1"/>
        <v>630050</v>
      </c>
      <c r="I12" s="575">
        <f t="shared" si="1"/>
        <v>629050</v>
      </c>
      <c r="J12" s="575">
        <f t="shared" si="1"/>
        <v>627500</v>
      </c>
      <c r="K12" s="575">
        <f t="shared" si="1"/>
        <v>625050</v>
      </c>
      <c r="L12" s="575">
        <f t="shared" si="1"/>
        <v>623470</v>
      </c>
      <c r="M12" s="575">
        <f t="shared" si="1"/>
        <v>55920</v>
      </c>
      <c r="N12" s="575">
        <f t="shared" si="1"/>
        <v>690</v>
      </c>
      <c r="O12" s="574">
        <f>SUM(O5:O11)</f>
        <v>79310937</v>
      </c>
    </row>
    <row r="13" spans="1:16" x14ac:dyDescent="0.2">
      <c r="A13" s="576"/>
      <c r="B13" s="577"/>
      <c r="C13" s="578"/>
      <c r="D13" s="578"/>
      <c r="E13" s="578"/>
      <c r="F13" s="578"/>
      <c r="G13" s="578"/>
      <c r="H13" s="578"/>
      <c r="I13" s="578"/>
      <c r="J13" s="578"/>
      <c r="K13" s="578"/>
      <c r="L13" s="578"/>
      <c r="M13" s="578"/>
      <c r="N13" s="578"/>
      <c r="O13" s="579"/>
    </row>
    <row r="14" spans="1:16" x14ac:dyDescent="0.2">
      <c r="A14" s="580" t="s">
        <v>1081</v>
      </c>
      <c r="B14" s="581"/>
      <c r="C14" s="582"/>
      <c r="D14" s="582">
        <f>C15-C33</f>
        <v>385284</v>
      </c>
      <c r="E14" s="582">
        <f t="shared" ref="E14:O14" si="2">D15-D33</f>
        <v>795968</v>
      </c>
      <c r="F14" s="582">
        <f t="shared" si="2"/>
        <v>22201660</v>
      </c>
      <c r="G14" s="582">
        <f t="shared" si="2"/>
        <v>22618164</v>
      </c>
      <c r="H14" s="582">
        <f t="shared" si="2"/>
        <v>21775548</v>
      </c>
      <c r="I14" s="582">
        <f t="shared" si="2"/>
        <v>22203932</v>
      </c>
      <c r="J14" s="582">
        <f t="shared" si="2"/>
        <v>8431316</v>
      </c>
      <c r="K14" s="582">
        <f t="shared" si="2"/>
        <v>5457150</v>
      </c>
      <c r="L14" s="582">
        <f t="shared" si="2"/>
        <v>3680534</v>
      </c>
      <c r="M14" s="582">
        <f t="shared" si="2"/>
        <v>-3664045</v>
      </c>
      <c r="N14" s="582">
        <f t="shared" si="2"/>
        <v>-6209725</v>
      </c>
      <c r="O14" s="582">
        <f t="shared" si="2"/>
        <v>-6410841</v>
      </c>
    </row>
    <row r="15" spans="1:16" x14ac:dyDescent="0.2">
      <c r="A15" s="583" t="s">
        <v>1082</v>
      </c>
      <c r="B15" s="583"/>
      <c r="C15" s="584">
        <f>+C12+C14</f>
        <v>586950</v>
      </c>
      <c r="D15" s="584">
        <f t="shared" ref="D15:N15" si="3">+D12+D14</f>
        <v>997634</v>
      </c>
      <c r="E15" s="584">
        <f t="shared" si="3"/>
        <v>74468655</v>
      </c>
      <c r="F15" s="584">
        <f t="shared" si="3"/>
        <v>22819830</v>
      </c>
      <c r="G15" s="584">
        <f>+G12+G14</f>
        <v>23247214</v>
      </c>
      <c r="H15" s="584">
        <f t="shared" si="3"/>
        <v>22405598</v>
      </c>
      <c r="I15" s="584">
        <f t="shared" si="3"/>
        <v>22832982</v>
      </c>
      <c r="J15" s="584">
        <f t="shared" si="3"/>
        <v>9058816</v>
      </c>
      <c r="K15" s="584">
        <f t="shared" si="3"/>
        <v>6082200</v>
      </c>
      <c r="L15" s="584">
        <f t="shared" si="3"/>
        <v>4304004</v>
      </c>
      <c r="M15" s="584">
        <f t="shared" si="3"/>
        <v>-3608125</v>
      </c>
      <c r="N15" s="584">
        <f t="shared" si="3"/>
        <v>-6209035</v>
      </c>
      <c r="O15" s="584"/>
    </row>
    <row r="16" spans="1:16" x14ac:dyDescent="0.2">
      <c r="A16" s="940" t="s">
        <v>1191</v>
      </c>
      <c r="B16" s="941"/>
      <c r="C16" s="941"/>
      <c r="D16" s="941"/>
      <c r="E16" s="941"/>
      <c r="F16" s="941"/>
      <c r="G16" s="941"/>
      <c r="H16" s="941"/>
      <c r="I16" s="941"/>
      <c r="J16" s="941"/>
      <c r="K16" s="941"/>
      <c r="L16" s="941"/>
      <c r="M16" s="941"/>
      <c r="N16" s="941"/>
      <c r="O16" s="942"/>
    </row>
    <row r="17" spans="1:16" ht="12.75" customHeight="1" x14ac:dyDescent="0.2">
      <c r="A17" s="943"/>
      <c r="B17" s="944"/>
      <c r="C17" s="944"/>
      <c r="D17" s="944"/>
      <c r="E17" s="944"/>
      <c r="F17" s="944"/>
      <c r="G17" s="944"/>
      <c r="H17" s="944"/>
      <c r="I17" s="944"/>
      <c r="J17" s="944"/>
      <c r="K17" s="944"/>
      <c r="L17" s="944"/>
      <c r="M17" s="944"/>
      <c r="N17" s="944"/>
      <c r="O17" s="945"/>
    </row>
    <row r="18" spans="1:16" ht="12.75" customHeight="1" x14ac:dyDescent="0.2">
      <c r="A18" s="585" t="s">
        <v>53</v>
      </c>
      <c r="B18" s="585" t="s">
        <v>1083</v>
      </c>
      <c r="C18" s="586" t="s">
        <v>55</v>
      </c>
      <c r="D18" s="586" t="s">
        <v>56</v>
      </c>
      <c r="E18" s="586" t="s">
        <v>57</v>
      </c>
      <c r="F18" s="586" t="s">
        <v>58</v>
      </c>
      <c r="G18" s="586" t="s">
        <v>59</v>
      </c>
      <c r="H18" s="586" t="s">
        <v>60</v>
      </c>
      <c r="I18" s="586" t="s">
        <v>61</v>
      </c>
      <c r="J18" s="586" t="s">
        <v>62</v>
      </c>
      <c r="K18" s="586" t="s">
        <v>63</v>
      </c>
      <c r="L18" s="586" t="s">
        <v>64</v>
      </c>
      <c r="M18" s="586" t="s">
        <v>65</v>
      </c>
      <c r="N18" s="586" t="s">
        <v>66</v>
      </c>
      <c r="O18" s="586" t="s">
        <v>54</v>
      </c>
    </row>
    <row r="19" spans="1:16" x14ac:dyDescent="0.2">
      <c r="A19" s="568" t="s">
        <v>83</v>
      </c>
      <c r="B19" s="569">
        <f>+DATOS!D66</f>
        <v>5000000</v>
      </c>
      <c r="C19" s="569">
        <v>0</v>
      </c>
      <c r="D19" s="569">
        <v>0</v>
      </c>
      <c r="E19" s="569">
        <v>2000000</v>
      </c>
      <c r="F19" s="569">
        <v>0</v>
      </c>
      <c r="G19" s="569">
        <v>0</v>
      </c>
      <c r="H19" s="569">
        <v>0</v>
      </c>
      <c r="I19" s="569">
        <v>0</v>
      </c>
      <c r="J19" s="569">
        <v>0</v>
      </c>
      <c r="K19" s="569">
        <v>0</v>
      </c>
      <c r="L19" s="569">
        <v>1630000</v>
      </c>
      <c r="M19" s="569">
        <v>0</v>
      </c>
      <c r="N19" s="569">
        <v>0</v>
      </c>
      <c r="O19" s="587">
        <f t="shared" ref="O19:O32" si="4">+SUM(C19:N19)</f>
        <v>3630000</v>
      </c>
    </row>
    <row r="20" spans="1:16" x14ac:dyDescent="0.2">
      <c r="A20" s="568" t="s">
        <v>85</v>
      </c>
      <c r="B20" s="569">
        <f>+DATOS!D68</f>
        <v>8560000</v>
      </c>
      <c r="C20" s="569">
        <v>0</v>
      </c>
      <c r="D20" s="569">
        <v>0</v>
      </c>
      <c r="E20" s="569">
        <v>2000000</v>
      </c>
      <c r="F20" s="569">
        <v>0</v>
      </c>
      <c r="G20" s="569">
        <v>0</v>
      </c>
      <c r="H20" s="569">
        <v>0</v>
      </c>
      <c r="I20" s="569">
        <v>2000000</v>
      </c>
      <c r="J20" s="569">
        <v>0</v>
      </c>
      <c r="K20" s="569">
        <v>2000000</v>
      </c>
      <c r="L20" s="569">
        <v>0</v>
      </c>
      <c r="M20" s="569">
        <v>2000000</v>
      </c>
      <c r="N20" s="569">
        <v>0</v>
      </c>
      <c r="O20" s="587">
        <f t="shared" si="4"/>
        <v>8000000</v>
      </c>
    </row>
    <row r="21" spans="1:16" x14ac:dyDescent="0.2">
      <c r="A21" s="568" t="s">
        <v>98</v>
      </c>
      <c r="B21" s="569">
        <f>+DATOS!D74</f>
        <v>6000000</v>
      </c>
      <c r="C21" s="569">
        <v>0</v>
      </c>
      <c r="D21" s="569">
        <v>0</v>
      </c>
      <c r="E21" s="569">
        <f>+B21</f>
        <v>6000000</v>
      </c>
      <c r="F21" s="569">
        <v>0</v>
      </c>
      <c r="G21" s="569">
        <v>0</v>
      </c>
      <c r="H21" s="569">
        <v>0</v>
      </c>
      <c r="I21" s="569">
        <v>0</v>
      </c>
      <c r="J21" s="569">
        <v>0</v>
      </c>
      <c r="K21" s="569">
        <v>0</v>
      </c>
      <c r="L21" s="569">
        <v>0</v>
      </c>
      <c r="M21" s="569">
        <v>0</v>
      </c>
      <c r="N21" s="569">
        <v>0</v>
      </c>
      <c r="O21" s="587">
        <f t="shared" si="4"/>
        <v>6000000</v>
      </c>
    </row>
    <row r="22" spans="1:16" x14ac:dyDescent="0.2">
      <c r="A22" s="568" t="s">
        <v>88</v>
      </c>
      <c r="B22" s="569">
        <f>+DATOS!E75+DATOS!F76</f>
        <v>29512000</v>
      </c>
      <c r="C22" s="569">
        <v>0</v>
      </c>
      <c r="D22" s="569">
        <v>0</v>
      </c>
      <c r="E22" s="569">
        <f>B22</f>
        <v>29512000</v>
      </c>
      <c r="F22" s="569">
        <v>0</v>
      </c>
      <c r="G22" s="569">
        <v>0</v>
      </c>
      <c r="H22" s="569">
        <v>0</v>
      </c>
      <c r="I22" s="569">
        <v>0</v>
      </c>
      <c r="J22" s="569">
        <v>0</v>
      </c>
      <c r="K22" s="569">
        <v>0</v>
      </c>
      <c r="L22" s="569">
        <v>0</v>
      </c>
      <c r="M22" s="569">
        <v>0</v>
      </c>
      <c r="N22" s="569">
        <v>0</v>
      </c>
      <c r="O22" s="587">
        <f t="shared" si="4"/>
        <v>29512000</v>
      </c>
    </row>
    <row r="23" spans="1:16" x14ac:dyDescent="0.2">
      <c r="A23" s="568" t="s">
        <v>89</v>
      </c>
      <c r="B23" s="569">
        <f>+DATOS!D132+DATOS!D133</f>
        <v>28359778</v>
      </c>
      <c r="C23" s="569">
        <v>0</v>
      </c>
      <c r="D23" s="569">
        <v>0</v>
      </c>
      <c r="E23" s="569">
        <f>+B23-16206449</f>
        <v>12153329</v>
      </c>
      <c r="F23" s="569">
        <v>0</v>
      </c>
      <c r="G23" s="569">
        <f>420000+650000</f>
        <v>1070000</v>
      </c>
      <c r="H23" s="569">
        <v>0</v>
      </c>
      <c r="I23" s="569">
        <v>9000000</v>
      </c>
      <c r="J23" s="569">
        <v>0</v>
      </c>
      <c r="K23" s="569">
        <v>0</v>
      </c>
      <c r="L23" s="569">
        <v>6136449</v>
      </c>
      <c r="M23" s="569">
        <v>0</v>
      </c>
      <c r="N23" s="569">
        <v>0</v>
      </c>
      <c r="O23" s="587">
        <f t="shared" si="4"/>
        <v>28359778</v>
      </c>
    </row>
    <row r="24" spans="1:16" x14ac:dyDescent="0.2">
      <c r="A24" s="568" t="s">
        <v>1084</v>
      </c>
      <c r="B24" s="569">
        <v>0</v>
      </c>
      <c r="C24" s="569">
        <v>0</v>
      </c>
      <c r="D24" s="569">
        <v>0</v>
      </c>
      <c r="E24" s="569">
        <v>0</v>
      </c>
      <c r="F24" s="569">
        <v>0</v>
      </c>
      <c r="G24" s="569">
        <v>0</v>
      </c>
      <c r="H24" s="569">
        <v>0</v>
      </c>
      <c r="I24" s="569">
        <v>0</v>
      </c>
      <c r="J24" s="569">
        <v>0</v>
      </c>
      <c r="K24" s="569">
        <v>0</v>
      </c>
      <c r="L24" s="569">
        <v>0</v>
      </c>
      <c r="M24" s="569">
        <v>0</v>
      </c>
      <c r="N24" s="569">
        <v>0</v>
      </c>
      <c r="O24" s="587">
        <f t="shared" si="4"/>
        <v>0</v>
      </c>
    </row>
    <row r="25" spans="1:16" x14ac:dyDescent="0.2">
      <c r="A25" s="568" t="s">
        <v>90</v>
      </c>
      <c r="B25" s="569">
        <f>+DATOS!D99</f>
        <v>7000000</v>
      </c>
      <c r="C25" s="569">
        <v>0</v>
      </c>
      <c r="D25" s="569">
        <v>0</v>
      </c>
      <c r="E25" s="569">
        <v>0</v>
      </c>
      <c r="F25" s="569">
        <v>0</v>
      </c>
      <c r="G25" s="569">
        <v>0</v>
      </c>
      <c r="H25" s="569">
        <v>0</v>
      </c>
      <c r="I25" s="569">
        <v>3000000</v>
      </c>
      <c r="J25" s="569">
        <v>3000000</v>
      </c>
      <c r="K25" s="569">
        <v>0</v>
      </c>
      <c r="L25" s="569">
        <v>0</v>
      </c>
      <c r="M25" s="569">
        <v>0</v>
      </c>
      <c r="N25" s="569">
        <v>0</v>
      </c>
      <c r="O25" s="587">
        <f t="shared" si="4"/>
        <v>6000000</v>
      </c>
    </row>
    <row r="26" spans="1:16" x14ac:dyDescent="0.2">
      <c r="A26" s="568" t="s">
        <v>1110</v>
      </c>
      <c r="B26" s="569">
        <f>+DATOS!D116</f>
        <v>1440000</v>
      </c>
      <c r="C26" s="569">
        <v>0</v>
      </c>
      <c r="D26" s="569">
        <v>0</v>
      </c>
      <c r="E26" s="569">
        <v>400000</v>
      </c>
      <c r="F26" s="569">
        <v>0</v>
      </c>
      <c r="G26" s="569">
        <v>200000</v>
      </c>
      <c r="H26" s="569">
        <v>0</v>
      </c>
      <c r="I26" s="569">
        <v>200000</v>
      </c>
      <c r="J26" s="569">
        <v>400000</v>
      </c>
      <c r="K26" s="569">
        <v>200000</v>
      </c>
      <c r="L26" s="569">
        <v>0</v>
      </c>
      <c r="M26" s="569">
        <v>400000</v>
      </c>
      <c r="N26" s="569">
        <v>0</v>
      </c>
      <c r="O26" s="587">
        <f t="shared" si="4"/>
        <v>1800000</v>
      </c>
      <c r="P26" s="588"/>
    </row>
    <row r="27" spans="1:16" x14ac:dyDescent="0.2">
      <c r="A27" s="568" t="s">
        <v>92</v>
      </c>
      <c r="B27" s="569">
        <v>0</v>
      </c>
      <c r="C27" s="569">
        <v>0</v>
      </c>
      <c r="D27" s="569">
        <v>0</v>
      </c>
      <c r="E27" s="569">
        <v>0</v>
      </c>
      <c r="F27" s="569">
        <v>0</v>
      </c>
      <c r="G27" s="569">
        <v>0</v>
      </c>
      <c r="H27" s="569">
        <v>0</v>
      </c>
      <c r="I27" s="569">
        <v>0</v>
      </c>
      <c r="J27" s="569">
        <v>0</v>
      </c>
      <c r="K27" s="569">
        <v>0</v>
      </c>
      <c r="L27" s="569">
        <v>0</v>
      </c>
      <c r="M27" s="569">
        <v>0</v>
      </c>
      <c r="N27" s="569">
        <v>0</v>
      </c>
      <c r="O27" s="587">
        <f t="shared" si="4"/>
        <v>0</v>
      </c>
      <c r="P27" s="588"/>
    </row>
    <row r="28" spans="1:16" x14ac:dyDescent="0.2">
      <c r="A28" s="568" t="s">
        <v>93</v>
      </c>
      <c r="B28" s="569">
        <f>+DATOS!D120</f>
        <v>0</v>
      </c>
      <c r="C28" s="569">
        <v>0</v>
      </c>
      <c r="D28" s="569">
        <v>0</v>
      </c>
      <c r="E28" s="569">
        <v>0</v>
      </c>
      <c r="F28" s="569">
        <v>0</v>
      </c>
      <c r="G28" s="569">
        <v>0</v>
      </c>
      <c r="H28" s="569">
        <v>0</v>
      </c>
      <c r="I28" s="569">
        <v>0</v>
      </c>
      <c r="J28" s="569">
        <v>0</v>
      </c>
      <c r="K28" s="569">
        <v>0</v>
      </c>
      <c r="L28" s="569">
        <v>0</v>
      </c>
      <c r="M28" s="569">
        <v>0</v>
      </c>
      <c r="N28" s="569">
        <v>0</v>
      </c>
      <c r="O28" s="587">
        <f t="shared" si="4"/>
        <v>0</v>
      </c>
    </row>
    <row r="29" spans="1:16" x14ac:dyDescent="0.2">
      <c r="A29" s="568" t="s">
        <v>1085</v>
      </c>
      <c r="B29" s="569">
        <v>0</v>
      </c>
      <c r="C29" s="569">
        <v>0</v>
      </c>
      <c r="D29" s="569">
        <v>0</v>
      </c>
      <c r="E29" s="569">
        <v>0</v>
      </c>
      <c r="F29" s="569">
        <v>0</v>
      </c>
      <c r="G29" s="569">
        <v>0</v>
      </c>
      <c r="H29" s="569">
        <v>0</v>
      </c>
      <c r="I29" s="569">
        <v>0</v>
      </c>
      <c r="J29" s="569">
        <v>0</v>
      </c>
      <c r="K29" s="569">
        <v>0</v>
      </c>
      <c r="L29" s="569">
        <v>0</v>
      </c>
      <c r="M29" s="569">
        <v>0</v>
      </c>
      <c r="N29" s="569">
        <v>0</v>
      </c>
      <c r="O29" s="587">
        <f t="shared" si="4"/>
        <v>0</v>
      </c>
    </row>
    <row r="30" spans="1:16" ht="26.25" customHeight="1" x14ac:dyDescent="0.2">
      <c r="A30" s="589" t="s">
        <v>1086</v>
      </c>
      <c r="B30" s="569">
        <v>0</v>
      </c>
      <c r="C30" s="569">
        <v>0</v>
      </c>
      <c r="D30" s="569">
        <v>0</v>
      </c>
      <c r="E30" s="569">
        <v>0</v>
      </c>
      <c r="F30" s="569">
        <v>0</v>
      </c>
      <c r="G30" s="569">
        <v>0</v>
      </c>
      <c r="H30" s="569">
        <v>0</v>
      </c>
      <c r="I30" s="569">
        <v>0</v>
      </c>
      <c r="J30" s="569">
        <v>0</v>
      </c>
      <c r="K30" s="569">
        <v>0</v>
      </c>
      <c r="L30" s="569">
        <v>0</v>
      </c>
      <c r="M30" s="569">
        <v>0</v>
      </c>
      <c r="N30" s="569">
        <v>0</v>
      </c>
      <c r="O30" s="587">
        <f t="shared" si="4"/>
        <v>0</v>
      </c>
    </row>
    <row r="31" spans="1:16" x14ac:dyDescent="0.2">
      <c r="A31" s="589" t="s">
        <v>145</v>
      </c>
      <c r="B31" s="569">
        <f>DATOS!F105+DATOS!E104</f>
        <v>650000</v>
      </c>
      <c r="C31" s="590">
        <v>60000</v>
      </c>
      <c r="D31" s="590">
        <v>60000</v>
      </c>
      <c r="E31" s="590">
        <v>60000</v>
      </c>
      <c r="F31" s="590">
        <v>60000</v>
      </c>
      <c r="G31" s="590">
        <v>60000</v>
      </c>
      <c r="H31" s="590">
        <v>60000</v>
      </c>
      <c r="I31" s="590">
        <v>60000</v>
      </c>
      <c r="J31" s="590">
        <v>60000</v>
      </c>
      <c r="K31" s="590">
        <v>60000</v>
      </c>
      <c r="L31" s="590">
        <v>60000</v>
      </c>
      <c r="M31" s="590">
        <v>60000</v>
      </c>
      <c r="N31" s="590">
        <v>60000</v>
      </c>
      <c r="O31" s="587">
        <f t="shared" si="4"/>
        <v>720000</v>
      </c>
      <c r="P31" s="571"/>
    </row>
    <row r="32" spans="1:16" x14ac:dyDescent="0.2">
      <c r="A32" s="568" t="s">
        <v>1199</v>
      </c>
      <c r="B32" s="569">
        <f>+DATOS!F89+DATOS!E88</f>
        <v>2500000</v>
      </c>
      <c r="C32" s="569">
        <v>141666</v>
      </c>
      <c r="D32" s="569">
        <v>141666</v>
      </c>
      <c r="E32" s="569">
        <v>141666</v>
      </c>
      <c r="F32" s="569">
        <v>141666</v>
      </c>
      <c r="G32" s="569">
        <v>141666</v>
      </c>
      <c r="H32" s="569">
        <v>141666</v>
      </c>
      <c r="I32" s="569">
        <v>141666</v>
      </c>
      <c r="J32" s="569">
        <v>141666</v>
      </c>
      <c r="K32" s="569">
        <v>141666</v>
      </c>
      <c r="L32" s="569">
        <v>141600</v>
      </c>
      <c r="M32" s="569">
        <v>141600</v>
      </c>
      <c r="N32" s="569">
        <v>141806</v>
      </c>
      <c r="O32" s="587">
        <f t="shared" si="4"/>
        <v>1700000</v>
      </c>
    </row>
    <row r="33" spans="1:15" ht="24" customHeight="1" x14ac:dyDescent="0.2">
      <c r="A33" s="591" t="s">
        <v>1087</v>
      </c>
      <c r="B33" s="592">
        <f t="shared" ref="B33:M33" si="5">SUM(B19:B32)</f>
        <v>89021778</v>
      </c>
      <c r="C33" s="593">
        <f t="shared" si="5"/>
        <v>201666</v>
      </c>
      <c r="D33" s="594">
        <f t="shared" si="5"/>
        <v>201666</v>
      </c>
      <c r="E33" s="594">
        <f t="shared" si="5"/>
        <v>52266995</v>
      </c>
      <c r="F33" s="594">
        <f t="shared" si="5"/>
        <v>201666</v>
      </c>
      <c r="G33" s="594">
        <f t="shared" si="5"/>
        <v>1471666</v>
      </c>
      <c r="H33" s="594">
        <f t="shared" si="5"/>
        <v>201666</v>
      </c>
      <c r="I33" s="594">
        <f t="shared" si="5"/>
        <v>14401666</v>
      </c>
      <c r="J33" s="594">
        <f t="shared" si="5"/>
        <v>3601666</v>
      </c>
      <c r="K33" s="594">
        <f t="shared" si="5"/>
        <v>2401666</v>
      </c>
      <c r="L33" s="594">
        <f t="shared" si="5"/>
        <v>7968049</v>
      </c>
      <c r="M33" s="594">
        <f t="shared" si="5"/>
        <v>2601600</v>
      </c>
      <c r="N33" s="594">
        <f>SUM(N18:N32)</f>
        <v>201806</v>
      </c>
      <c r="O33" s="595">
        <f>SUM(O19:O32)</f>
        <v>85721778</v>
      </c>
    </row>
    <row r="34" spans="1:15" x14ac:dyDescent="0.2">
      <c r="A34" s="775"/>
      <c r="B34" s="775"/>
      <c r="C34" s="775"/>
      <c r="D34" s="775"/>
      <c r="E34" s="775"/>
      <c r="F34" s="775"/>
      <c r="G34" s="775"/>
      <c r="H34" s="775"/>
      <c r="I34" s="775"/>
      <c r="J34" s="775"/>
      <c r="K34" s="775"/>
      <c r="L34" s="775"/>
      <c r="M34" s="775"/>
      <c r="N34" s="775"/>
      <c r="O34" s="775"/>
    </row>
    <row r="35" spans="1:15" ht="14.25" x14ac:dyDescent="0.2">
      <c r="A35" s="729" t="s">
        <v>1202</v>
      </c>
      <c r="B35" s="630"/>
      <c r="C35" s="631"/>
      <c r="D35" s="630"/>
      <c r="E35" s="632" t="str">
        <f>+DATOS!B13</f>
        <v xml:space="preserve"> Acta N° __ de  Julio 11 de 2019</v>
      </c>
      <c r="F35" s="633"/>
      <c r="G35" s="633"/>
      <c r="H35" s="634"/>
      <c r="I35" s="634"/>
      <c r="J35" s="620"/>
      <c r="K35" s="620"/>
      <c r="L35" s="620"/>
      <c r="M35" s="620"/>
      <c r="N35" s="620"/>
    </row>
    <row r="36" spans="1:15" x14ac:dyDescent="0.2">
      <c r="A36" s="634"/>
      <c r="B36" s="634"/>
      <c r="C36" s="635"/>
      <c r="D36" s="634"/>
      <c r="E36" s="636"/>
      <c r="F36" s="637"/>
      <c r="G36" s="637"/>
      <c r="H36" s="634"/>
      <c r="I36" s="634"/>
      <c r="J36" s="620"/>
      <c r="K36" s="620"/>
      <c r="L36" s="620"/>
      <c r="M36" s="620"/>
      <c r="N36" s="620"/>
    </row>
    <row r="37" spans="1:15" x14ac:dyDescent="0.2">
      <c r="A37" s="634"/>
      <c r="B37" s="634"/>
      <c r="C37" s="635"/>
      <c r="D37" s="634"/>
      <c r="E37" s="636"/>
      <c r="F37" s="637"/>
      <c r="G37" s="637"/>
      <c r="H37" s="634"/>
      <c r="I37" s="634"/>
      <c r="J37" s="620"/>
      <c r="K37" s="620"/>
      <c r="L37" s="620"/>
      <c r="M37" s="620"/>
      <c r="N37" s="620"/>
    </row>
    <row r="38" spans="1:15" ht="15.75" x14ac:dyDescent="0.25">
      <c r="A38" s="618" t="s">
        <v>1095</v>
      </c>
      <c r="B38" s="634"/>
      <c r="C38" s="635"/>
      <c r="D38" s="634"/>
      <c r="E38" s="636"/>
      <c r="F38" s="637"/>
      <c r="G38" s="637"/>
      <c r="H38" s="620"/>
      <c r="I38" s="620"/>
      <c r="J38" s="620"/>
      <c r="K38" s="620"/>
      <c r="L38" s="618" t="s">
        <v>1096</v>
      </c>
      <c r="M38" s="634"/>
      <c r="N38" s="620"/>
    </row>
    <row r="39" spans="1:15" ht="0.75" customHeight="1" x14ac:dyDescent="0.2">
      <c r="A39" s="619" t="str">
        <f>+DATOS!C7</f>
        <v>DORIAN ALEXANDER AGUDELO OROZCO</v>
      </c>
      <c r="B39" s="634"/>
      <c r="C39" s="635"/>
      <c r="D39" s="634"/>
      <c r="E39" s="636"/>
      <c r="F39" s="637"/>
      <c r="G39" s="637"/>
      <c r="H39" s="620"/>
      <c r="I39" s="620"/>
      <c r="J39" s="620"/>
      <c r="K39" s="620"/>
      <c r="L39" s="619" t="s">
        <v>119</v>
      </c>
      <c r="M39" s="634"/>
      <c r="N39" s="620"/>
    </row>
    <row r="40" spans="1:15" hidden="1" x14ac:dyDescent="0.2">
      <c r="A40" s="619" t="s">
        <v>1097</v>
      </c>
      <c r="B40" s="634"/>
      <c r="C40" s="635"/>
      <c r="D40" s="634"/>
      <c r="E40" s="636"/>
      <c r="F40" s="637"/>
      <c r="G40" s="637"/>
      <c r="H40" s="620"/>
      <c r="I40" s="620"/>
      <c r="J40" s="620"/>
      <c r="K40" s="620"/>
      <c r="L40" s="619"/>
      <c r="M40" s="634"/>
      <c r="N40" s="620"/>
    </row>
    <row r="41" spans="1:15" ht="15.75" x14ac:dyDescent="0.25">
      <c r="A41" s="618" t="s">
        <v>1095</v>
      </c>
      <c r="B41" s="634"/>
      <c r="C41" s="635"/>
      <c r="D41" s="634"/>
      <c r="E41" s="636"/>
      <c r="F41" s="637"/>
      <c r="G41" s="637"/>
      <c r="H41" s="620"/>
      <c r="I41" s="620"/>
      <c r="J41" s="620"/>
      <c r="K41" s="620"/>
      <c r="L41" s="618" t="s">
        <v>1096</v>
      </c>
      <c r="M41" s="634"/>
      <c r="N41" s="620"/>
    </row>
    <row r="42" spans="1:15" x14ac:dyDescent="0.2">
      <c r="A42" s="619" t="s">
        <v>1070</v>
      </c>
      <c r="B42" s="634"/>
      <c r="C42" s="635"/>
      <c r="D42" s="634"/>
      <c r="E42" s="636"/>
      <c r="F42" s="637"/>
      <c r="G42" s="637"/>
      <c r="H42" s="620"/>
      <c r="I42" s="620"/>
      <c r="J42" s="620"/>
      <c r="K42" s="620"/>
      <c r="L42" s="619" t="s">
        <v>1070</v>
      </c>
      <c r="M42" s="634"/>
      <c r="N42" s="620"/>
    </row>
    <row r="43" spans="1:15" x14ac:dyDescent="0.2">
      <c r="A43" s="619"/>
      <c r="B43" s="634"/>
      <c r="C43" s="635"/>
      <c r="D43" s="634"/>
      <c r="E43" s="636"/>
      <c r="F43" s="637"/>
      <c r="G43" s="637"/>
      <c r="H43" s="620"/>
      <c r="I43" s="620"/>
      <c r="J43" s="620"/>
      <c r="K43" s="620"/>
      <c r="L43" s="619"/>
      <c r="M43" s="634"/>
      <c r="N43" s="620"/>
    </row>
    <row r="44" spans="1:15" ht="15.75" x14ac:dyDescent="0.25">
      <c r="A44" s="618" t="s">
        <v>1095</v>
      </c>
      <c r="B44" s="634"/>
      <c r="C44" s="635"/>
      <c r="D44" s="634"/>
      <c r="E44" s="636"/>
      <c r="F44" s="637"/>
      <c r="G44" s="637"/>
      <c r="H44" s="620"/>
      <c r="I44" s="620"/>
      <c r="J44" s="620"/>
      <c r="K44" s="620"/>
      <c r="L44" s="618" t="s">
        <v>1096</v>
      </c>
      <c r="M44" s="634"/>
      <c r="N44" s="620"/>
    </row>
    <row r="45" spans="1:15" x14ac:dyDescent="0.2">
      <c r="A45" s="619" t="s">
        <v>1089</v>
      </c>
      <c r="B45" s="634"/>
      <c r="C45" s="635"/>
      <c r="D45" s="634"/>
      <c r="E45" s="636"/>
      <c r="F45" s="637"/>
      <c r="G45" s="637"/>
      <c r="H45" s="620"/>
      <c r="I45" s="620"/>
      <c r="J45" s="620"/>
      <c r="K45" s="620"/>
      <c r="L45" s="619" t="s">
        <v>1071</v>
      </c>
      <c r="M45" s="634"/>
      <c r="N45" s="620"/>
    </row>
    <row r="46" spans="1:15" x14ac:dyDescent="0.2">
      <c r="A46" s="619"/>
      <c r="B46" s="634"/>
      <c r="C46" s="635"/>
      <c r="D46" s="634"/>
      <c r="E46" s="636"/>
      <c r="F46" s="637"/>
      <c r="G46" s="637"/>
      <c r="H46" s="620"/>
      <c r="I46" s="620"/>
      <c r="J46" s="620"/>
      <c r="K46" s="620"/>
      <c r="L46" s="619"/>
      <c r="M46" s="634"/>
      <c r="N46" s="620"/>
    </row>
    <row r="47" spans="1:15" ht="15.75" x14ac:dyDescent="0.25">
      <c r="A47" s="618" t="s">
        <v>1095</v>
      </c>
      <c r="B47" s="634"/>
      <c r="C47" s="635"/>
      <c r="D47" s="634"/>
      <c r="E47" s="636"/>
      <c r="F47" s="637"/>
      <c r="G47" s="637"/>
      <c r="H47" s="620"/>
      <c r="I47" s="620"/>
      <c r="J47" s="620"/>
      <c r="K47" s="620"/>
      <c r="L47" s="618" t="s">
        <v>1096</v>
      </c>
      <c r="M47" s="634"/>
      <c r="N47" s="620"/>
    </row>
    <row r="48" spans="1:15" x14ac:dyDescent="0.2">
      <c r="A48" s="619" t="s">
        <v>1072</v>
      </c>
      <c r="B48" s="634"/>
      <c r="C48" s="635"/>
      <c r="D48" s="634"/>
      <c r="E48" s="636"/>
      <c r="F48" s="637"/>
      <c r="G48" s="637"/>
      <c r="H48" s="620"/>
      <c r="I48" s="620"/>
      <c r="J48" s="620"/>
      <c r="K48" s="620"/>
      <c r="L48" s="619" t="s">
        <v>1072</v>
      </c>
      <c r="M48" s="634"/>
      <c r="N48" s="620"/>
    </row>
    <row r="49" spans="2:8" x14ac:dyDescent="0.2">
      <c r="B49" s="597"/>
      <c r="C49" s="563"/>
      <c r="D49" s="558"/>
      <c r="E49" s="558"/>
      <c r="F49" s="597"/>
      <c r="G49" s="563"/>
      <c r="H49" s="558"/>
    </row>
    <row r="50" spans="2:8" x14ac:dyDescent="0.2">
      <c r="B50" s="557"/>
      <c r="C50" s="564"/>
      <c r="D50" s="558"/>
      <c r="E50" s="558"/>
      <c r="F50" s="564"/>
      <c r="G50" s="564"/>
      <c r="H50" s="558"/>
    </row>
  </sheetData>
  <mergeCells count="5">
    <mergeCell ref="A1:O1"/>
    <mergeCell ref="A2:O2"/>
    <mergeCell ref="A3:O3"/>
    <mergeCell ref="A16:O17"/>
    <mergeCell ref="A34:O34"/>
  </mergeCells>
  <printOptions verticalCentered="1"/>
  <pageMargins left="0.23622047244094491" right="0.23622047244094491" top="0.74803149606299213" bottom="0.74803149606299213" header="0.31496062992125984" footer="0.31496062992125984"/>
  <pageSetup scale="65" orientation="landscape" r:id="rId1"/>
  <headerFooter alignWithMargins="0">
    <oddFooter>Página &amp;P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M55"/>
  <sheetViews>
    <sheetView zoomScaleNormal="100" workbookViewId="0">
      <selection activeCell="A303" sqref="A303:F303"/>
    </sheetView>
  </sheetViews>
  <sheetFormatPr baseColWidth="10" defaultColWidth="9.140625" defaultRowHeight="12.75" x14ac:dyDescent="0.2"/>
  <cols>
    <col min="1" max="1" width="14.7109375" style="666" customWidth="1"/>
    <col min="2" max="2" width="17.42578125" style="666" bestFit="1" customWidth="1"/>
    <col min="3" max="3" width="15.7109375" style="666" customWidth="1"/>
    <col min="4" max="4" width="13.28515625" style="666" customWidth="1"/>
    <col min="5" max="5" width="11.140625" customWidth="1"/>
    <col min="6" max="6" width="6.85546875" style="666" bestFit="1" customWidth="1"/>
    <col min="7" max="7" width="9" style="666" customWidth="1"/>
    <col min="8" max="8" width="13.7109375" customWidth="1"/>
    <col min="9" max="9" width="11.7109375" bestFit="1" customWidth="1"/>
    <col min="10" max="10" width="11.42578125" style="666" customWidth="1"/>
    <col min="11" max="11" width="21.7109375" customWidth="1"/>
    <col min="12" max="12" width="11.42578125" customWidth="1"/>
    <col min="13" max="13" width="11.7109375" bestFit="1" customWidth="1"/>
    <col min="14" max="256" width="11.42578125" customWidth="1"/>
  </cols>
  <sheetData>
    <row r="2" spans="1:11" x14ac:dyDescent="0.2">
      <c r="A2" s="959" t="s">
        <v>920</v>
      </c>
      <c r="B2" s="959"/>
      <c r="C2" s="959"/>
      <c r="D2" s="959"/>
      <c r="E2" s="959"/>
      <c r="F2" s="959"/>
      <c r="G2" s="959"/>
      <c r="H2" s="959"/>
      <c r="I2" s="959"/>
      <c r="J2" s="959"/>
      <c r="K2" s="959"/>
    </row>
    <row r="3" spans="1:11" x14ac:dyDescent="0.2">
      <c r="A3" s="959" t="s">
        <v>1111</v>
      </c>
      <c r="B3" s="959"/>
      <c r="C3" s="959"/>
      <c r="D3" s="959"/>
      <c r="E3" s="959"/>
      <c r="F3" s="959"/>
      <c r="G3" s="959"/>
      <c r="H3" s="959"/>
      <c r="I3" s="959"/>
      <c r="J3" s="959"/>
      <c r="K3" s="959"/>
    </row>
    <row r="4" spans="1:11" ht="12.75" customHeight="1" x14ac:dyDescent="0.2">
      <c r="A4" s="960" t="s">
        <v>1170</v>
      </c>
      <c r="B4" s="960"/>
      <c r="C4" s="960"/>
      <c r="D4" s="960"/>
      <c r="E4" s="960"/>
      <c r="F4" s="960"/>
      <c r="G4" s="960"/>
      <c r="H4" s="960"/>
      <c r="I4" s="960"/>
      <c r="J4" s="960"/>
      <c r="K4" s="960"/>
    </row>
    <row r="5" spans="1:11" ht="27" x14ac:dyDescent="0.2">
      <c r="A5" s="640" t="s">
        <v>67</v>
      </c>
      <c r="B5" s="640" t="s">
        <v>68</v>
      </c>
      <c r="C5" s="640" t="s">
        <v>76</v>
      </c>
      <c r="D5" s="640" t="s">
        <v>75</v>
      </c>
      <c r="E5" s="641" t="s">
        <v>72</v>
      </c>
      <c r="F5" s="640" t="s">
        <v>70</v>
      </c>
      <c r="G5" s="640" t="s">
        <v>78</v>
      </c>
      <c r="H5" s="641" t="s">
        <v>71</v>
      </c>
      <c r="I5" s="641" t="s">
        <v>77</v>
      </c>
      <c r="J5" s="640" t="s">
        <v>69</v>
      </c>
      <c r="K5" s="641" t="s">
        <v>278</v>
      </c>
    </row>
    <row r="6" spans="1:11" ht="198" customHeight="1" x14ac:dyDescent="0.2">
      <c r="A6" s="642" t="s">
        <v>73</v>
      </c>
      <c r="B6" s="643" t="s">
        <v>1112</v>
      </c>
      <c r="C6" s="643" t="s">
        <v>1113</v>
      </c>
      <c r="D6" s="644" t="s">
        <v>1114</v>
      </c>
      <c r="E6" s="645" t="s">
        <v>1115</v>
      </c>
      <c r="F6" s="646" t="s">
        <v>55</v>
      </c>
      <c r="G6" s="646" t="s">
        <v>66</v>
      </c>
      <c r="H6" s="645" t="s">
        <v>1146</v>
      </c>
      <c r="I6" s="670" t="s">
        <v>1147</v>
      </c>
      <c r="J6" s="648" t="s">
        <v>280</v>
      </c>
      <c r="K6" s="643" t="s">
        <v>281</v>
      </c>
    </row>
    <row r="7" spans="1:11" ht="66" customHeight="1" x14ac:dyDescent="0.2">
      <c r="A7" s="649" t="s">
        <v>282</v>
      </c>
      <c r="B7" s="650" t="s">
        <v>283</v>
      </c>
      <c r="C7" s="643" t="s">
        <v>1117</v>
      </c>
      <c r="D7" s="651" t="s">
        <v>1118</v>
      </c>
      <c r="E7" s="652" t="s">
        <v>1119</v>
      </c>
      <c r="F7" s="646" t="s">
        <v>55</v>
      </c>
      <c r="G7" s="646" t="s">
        <v>66</v>
      </c>
      <c r="H7" s="652" t="s">
        <v>1116</v>
      </c>
      <c r="I7" s="647">
        <v>1500000</v>
      </c>
      <c r="J7" s="648" t="s">
        <v>284</v>
      </c>
      <c r="K7" s="650" t="s">
        <v>285</v>
      </c>
    </row>
    <row r="8" spans="1:11" ht="77.25" customHeight="1" x14ac:dyDescent="0.2">
      <c r="A8" s="961" t="s">
        <v>74</v>
      </c>
      <c r="B8" s="962" t="s">
        <v>1120</v>
      </c>
      <c r="C8" s="643" t="s">
        <v>1121</v>
      </c>
      <c r="D8" s="644" t="s">
        <v>1122</v>
      </c>
      <c r="E8" s="963" t="s">
        <v>1115</v>
      </c>
      <c r="F8" s="646" t="s">
        <v>55</v>
      </c>
      <c r="G8" s="646" t="s">
        <v>66</v>
      </c>
      <c r="H8" s="645" t="s">
        <v>1116</v>
      </c>
      <c r="I8" s="647">
        <v>500000</v>
      </c>
      <c r="J8" s="964" t="s">
        <v>284</v>
      </c>
      <c r="K8" s="962" t="s">
        <v>1123</v>
      </c>
    </row>
    <row r="9" spans="1:11" ht="87.75" customHeight="1" x14ac:dyDescent="0.2">
      <c r="A9" s="961"/>
      <c r="B9" s="962"/>
      <c r="C9" s="643" t="s">
        <v>1124</v>
      </c>
      <c r="D9" s="644" t="s">
        <v>1122</v>
      </c>
      <c r="E9" s="963"/>
      <c r="F9" s="646" t="s">
        <v>55</v>
      </c>
      <c r="G9" s="646" t="s">
        <v>66</v>
      </c>
      <c r="H9" s="645" t="s">
        <v>1116</v>
      </c>
      <c r="I9" s="647">
        <v>800000</v>
      </c>
      <c r="J9" s="964"/>
      <c r="K9" s="962"/>
    </row>
    <row r="10" spans="1:11" ht="81.75" customHeight="1" x14ac:dyDescent="0.2">
      <c r="A10" s="961"/>
      <c r="B10" s="962"/>
      <c r="C10" s="643" t="s">
        <v>1125</v>
      </c>
      <c r="D10" s="644" t="s">
        <v>408</v>
      </c>
      <c r="E10" s="963"/>
      <c r="F10" s="646" t="s">
        <v>55</v>
      </c>
      <c r="G10" s="646" t="s">
        <v>66</v>
      </c>
      <c r="H10" s="645" t="s">
        <v>1116</v>
      </c>
      <c r="I10" s="647">
        <v>500000</v>
      </c>
      <c r="J10" s="964"/>
      <c r="K10" s="962"/>
    </row>
    <row r="11" spans="1:11" ht="77.25" customHeight="1" x14ac:dyDescent="0.2">
      <c r="A11" s="961"/>
      <c r="B11" s="962"/>
      <c r="C11" s="643" t="s">
        <v>1126</v>
      </c>
      <c r="D11" s="644" t="s">
        <v>1122</v>
      </c>
      <c r="E11" s="963"/>
      <c r="F11" s="646" t="s">
        <v>55</v>
      </c>
      <c r="G11" s="646" t="s">
        <v>66</v>
      </c>
      <c r="H11" s="645" t="s">
        <v>1116</v>
      </c>
      <c r="I11" s="647">
        <v>1500000</v>
      </c>
      <c r="J11" s="964"/>
      <c r="K11" s="962"/>
    </row>
    <row r="12" spans="1:11" ht="66.75" customHeight="1" x14ac:dyDescent="0.2">
      <c r="A12" s="961"/>
      <c r="B12" s="962"/>
      <c r="C12" s="643" t="s">
        <v>1127</v>
      </c>
      <c r="D12" s="644" t="s">
        <v>1128</v>
      </c>
      <c r="E12" s="963"/>
      <c r="F12" s="646" t="s">
        <v>55</v>
      </c>
      <c r="G12" s="646" t="s">
        <v>66</v>
      </c>
      <c r="H12" s="645" t="s">
        <v>1116</v>
      </c>
      <c r="I12" s="647">
        <v>500000</v>
      </c>
      <c r="J12" s="964"/>
      <c r="K12" s="962"/>
    </row>
    <row r="13" spans="1:11" ht="89.25" customHeight="1" x14ac:dyDescent="0.2">
      <c r="A13" s="642" t="s">
        <v>305</v>
      </c>
      <c r="B13" s="643" t="s">
        <v>283</v>
      </c>
      <c r="C13" s="643" t="s">
        <v>1129</v>
      </c>
      <c r="D13" s="644" t="s">
        <v>1130</v>
      </c>
      <c r="E13" s="645" t="s">
        <v>1115</v>
      </c>
      <c r="F13" s="646" t="s">
        <v>55</v>
      </c>
      <c r="G13" s="646" t="s">
        <v>66</v>
      </c>
      <c r="H13" s="645" t="s">
        <v>1116</v>
      </c>
      <c r="I13" s="647">
        <v>6000000</v>
      </c>
      <c r="J13" s="648" t="s">
        <v>306</v>
      </c>
      <c r="K13" s="653"/>
    </row>
    <row r="14" spans="1:11" ht="117.75" customHeight="1" x14ac:dyDescent="0.2">
      <c r="A14" s="951" t="s">
        <v>1131</v>
      </c>
      <c r="B14" s="953" t="s">
        <v>1132</v>
      </c>
      <c r="C14" s="954" t="s">
        <v>1133</v>
      </c>
      <c r="D14" s="947" t="s">
        <v>1134</v>
      </c>
      <c r="E14" s="949" t="s">
        <v>1135</v>
      </c>
      <c r="F14" s="950" t="s">
        <v>55</v>
      </c>
      <c r="G14" s="950" t="s">
        <v>66</v>
      </c>
      <c r="H14" s="957" t="s">
        <v>1116</v>
      </c>
      <c r="I14" s="874">
        <v>25900000</v>
      </c>
      <c r="J14" s="952"/>
      <c r="K14" s="956"/>
    </row>
    <row r="15" spans="1:11" ht="12.75" hidden="1" customHeight="1" x14ac:dyDescent="0.2">
      <c r="A15" s="951"/>
      <c r="B15" s="953"/>
      <c r="C15" s="955"/>
      <c r="D15" s="948"/>
      <c r="E15" s="949"/>
      <c r="F15" s="950"/>
      <c r="G15" s="950"/>
      <c r="H15" s="958"/>
      <c r="I15" s="875"/>
      <c r="J15" s="952"/>
      <c r="K15" s="956"/>
    </row>
    <row r="16" spans="1:11" ht="85.5" customHeight="1" x14ac:dyDescent="0.2">
      <c r="A16" s="642" t="s">
        <v>1136</v>
      </c>
      <c r="B16" s="643" t="s">
        <v>1137</v>
      </c>
      <c r="C16" s="643" t="s">
        <v>1138</v>
      </c>
      <c r="D16" s="644" t="s">
        <v>1139</v>
      </c>
      <c r="E16" s="645" t="s">
        <v>1140</v>
      </c>
      <c r="F16" s="646" t="s">
        <v>55</v>
      </c>
      <c r="G16" s="646" t="s">
        <v>66</v>
      </c>
      <c r="H16" s="645" t="s">
        <v>1116</v>
      </c>
      <c r="I16" s="647">
        <v>8400000</v>
      </c>
      <c r="J16" s="648"/>
      <c r="K16" s="653"/>
    </row>
    <row r="17" spans="1:13" ht="180" x14ac:dyDescent="0.2">
      <c r="A17" s="642" t="s">
        <v>1141</v>
      </c>
      <c r="B17" s="643" t="s">
        <v>1148</v>
      </c>
      <c r="C17" s="643" t="s">
        <v>1142</v>
      </c>
      <c r="D17" s="644" t="s">
        <v>1143</v>
      </c>
      <c r="E17" s="645" t="s">
        <v>1144</v>
      </c>
      <c r="F17" s="646" t="s">
        <v>55</v>
      </c>
      <c r="G17" s="646" t="s">
        <v>66</v>
      </c>
      <c r="H17" s="645" t="s">
        <v>1116</v>
      </c>
      <c r="I17" s="647">
        <f>26598937+112000</f>
        <v>26710937</v>
      </c>
      <c r="J17" s="648"/>
      <c r="K17" s="653"/>
    </row>
    <row r="18" spans="1:13" x14ac:dyDescent="0.2">
      <c r="A18" s="654"/>
      <c r="B18" s="655"/>
      <c r="C18" s="655"/>
      <c r="D18" s="656"/>
      <c r="E18" s="657"/>
      <c r="F18" s="658"/>
      <c r="G18" s="658"/>
      <c r="H18" s="657"/>
      <c r="I18" s="659"/>
      <c r="J18" s="660"/>
      <c r="K18" s="661"/>
    </row>
    <row r="19" spans="1:13" ht="15" customHeight="1" x14ac:dyDescent="0.2">
      <c r="A19" s="946" t="s">
        <v>1145</v>
      </c>
      <c r="B19" s="946"/>
      <c r="C19" s="946"/>
      <c r="D19" s="946"/>
      <c r="E19" s="946"/>
      <c r="F19" s="946"/>
      <c r="G19" s="946"/>
      <c r="H19" s="657"/>
      <c r="I19" s="662">
        <f>SUM(I7:I17)+7000000</f>
        <v>79310937</v>
      </c>
      <c r="J19" s="723">
        <f>+'PROGRAMACION PLAN DE COMPRAS'!F149-'POAI 2019'!I19</f>
        <v>0</v>
      </c>
      <c r="K19" s="661"/>
      <c r="L19" s="119"/>
      <c r="M19" s="671"/>
    </row>
    <row r="20" spans="1:13" hidden="1" x14ac:dyDescent="0.2">
      <c r="A20" s="654"/>
      <c r="B20" s="655"/>
      <c r="C20" s="655"/>
      <c r="D20" s="656"/>
      <c r="E20" s="657"/>
      <c r="F20" s="658"/>
      <c r="G20" s="658"/>
      <c r="H20" s="657"/>
      <c r="I20" s="659"/>
      <c r="J20" s="660"/>
      <c r="K20" s="661"/>
    </row>
    <row r="21" spans="1:13" x14ac:dyDescent="0.2">
      <c r="A21" s="730" t="s">
        <v>1203</v>
      </c>
      <c r="B21" s="730"/>
      <c r="C21" s="730"/>
      <c r="D21" s="730"/>
      <c r="E21" s="730"/>
      <c r="F21" s="730"/>
      <c r="G21" s="730"/>
      <c r="H21" s="730" t="str">
        <f>+DATOS!B13</f>
        <v xml:space="preserve"> Acta N° __ de  Julio 11 de 2019</v>
      </c>
      <c r="I21" s="730"/>
      <c r="J21" s="730"/>
      <c r="K21" s="730"/>
    </row>
    <row r="22" spans="1:13" x14ac:dyDescent="0.2">
      <c r="A22" s="557"/>
      <c r="B22" s="557"/>
      <c r="C22" s="558"/>
      <c r="D22" s="76"/>
      <c r="E22" s="559"/>
      <c r="F22" s="559"/>
      <c r="G22" s="558"/>
      <c r="H22" s="657"/>
      <c r="I22" s="659"/>
      <c r="J22" s="660"/>
      <c r="K22" s="661"/>
    </row>
    <row r="23" spans="1:13" x14ac:dyDescent="0.2">
      <c r="A23" s="557"/>
      <c r="B23" s="557"/>
      <c r="C23" s="558"/>
      <c r="D23" s="76"/>
      <c r="E23" s="559"/>
      <c r="F23" s="559"/>
      <c r="G23" s="558"/>
      <c r="H23" s="657"/>
      <c r="I23" s="659"/>
      <c r="J23" s="660"/>
      <c r="K23" s="661"/>
    </row>
    <row r="24" spans="1:13" x14ac:dyDescent="0.2">
      <c r="A24" s="596" t="str">
        <f>+DATOS!C7</f>
        <v>DORIAN ALEXANDER AGUDELO OROZCO</v>
      </c>
      <c r="B24" s="560"/>
      <c r="C24" s="561"/>
      <c r="D24" s="558"/>
      <c r="E24" s="596"/>
      <c r="F24" s="562"/>
      <c r="G24" s="561"/>
      <c r="H24" s="657"/>
      <c r="I24" s="659"/>
      <c r="J24" s="660"/>
      <c r="K24" s="661"/>
    </row>
    <row r="25" spans="1:13" x14ac:dyDescent="0.2">
      <c r="A25" s="597" t="s">
        <v>1088</v>
      </c>
      <c r="B25" s="563"/>
      <c r="C25" s="558"/>
      <c r="D25" s="558"/>
      <c r="E25" s="597" t="s">
        <v>1070</v>
      </c>
      <c r="F25" s="564"/>
      <c r="G25" s="558"/>
      <c r="H25" s="657"/>
      <c r="I25" s="659"/>
      <c r="J25" s="660"/>
      <c r="K25" s="661"/>
    </row>
    <row r="26" spans="1:13" x14ac:dyDescent="0.2">
      <c r="A26" s="597"/>
      <c r="B26" s="563"/>
      <c r="C26" s="558"/>
      <c r="D26" s="558"/>
      <c r="E26" s="597"/>
      <c r="F26" s="564"/>
      <c r="G26" s="558"/>
      <c r="H26" s="657"/>
      <c r="I26" s="659"/>
      <c r="J26" s="660"/>
      <c r="K26" s="661"/>
    </row>
    <row r="27" spans="1:13" x14ac:dyDescent="0.2">
      <c r="A27" s="596"/>
      <c r="B27" s="560"/>
      <c r="C27" s="561"/>
      <c r="D27" s="558"/>
      <c r="E27" s="596"/>
      <c r="F27" s="562"/>
      <c r="G27" s="561"/>
      <c r="H27" s="657"/>
      <c r="I27" s="659"/>
      <c r="J27" s="660"/>
      <c r="K27" s="661"/>
    </row>
    <row r="28" spans="1:13" x14ac:dyDescent="0.2">
      <c r="A28" s="597" t="s">
        <v>1070</v>
      </c>
      <c r="B28" s="563"/>
      <c r="C28" s="558"/>
      <c r="D28" s="558"/>
      <c r="E28" s="597" t="s">
        <v>1071</v>
      </c>
      <c r="F28" s="564"/>
      <c r="G28" s="558"/>
      <c r="H28" s="657"/>
      <c r="I28" s="659"/>
      <c r="J28" s="660"/>
      <c r="K28" s="661"/>
    </row>
    <row r="29" spans="1:13" x14ac:dyDescent="0.2">
      <c r="A29" s="597"/>
      <c r="B29" s="563"/>
      <c r="C29" s="558"/>
      <c r="D29" s="558"/>
      <c r="E29" s="597"/>
      <c r="F29" s="564"/>
      <c r="G29" s="558"/>
      <c r="H29" s="657"/>
      <c r="I29" s="659"/>
      <c r="J29" s="660"/>
      <c r="K29" s="661"/>
    </row>
    <row r="30" spans="1:13" x14ac:dyDescent="0.2">
      <c r="A30" s="597"/>
      <c r="B30" s="563"/>
      <c r="C30" s="558"/>
      <c r="D30" s="558"/>
      <c r="E30" s="597"/>
      <c r="F30" s="564"/>
      <c r="G30" s="558"/>
      <c r="H30" s="657"/>
      <c r="I30" s="659"/>
      <c r="J30" s="660"/>
      <c r="K30" s="661"/>
    </row>
    <row r="31" spans="1:13" x14ac:dyDescent="0.2">
      <c r="A31" s="596"/>
      <c r="B31" s="560"/>
      <c r="C31" s="561"/>
      <c r="D31" s="558"/>
      <c r="E31" s="596"/>
      <c r="F31" s="562"/>
      <c r="G31" s="561"/>
      <c r="H31" s="657"/>
      <c r="I31" s="659"/>
      <c r="J31" s="660"/>
      <c r="K31" s="661"/>
    </row>
    <row r="32" spans="1:13" x14ac:dyDescent="0.2">
      <c r="A32" s="597" t="s">
        <v>1089</v>
      </c>
      <c r="B32" s="563"/>
      <c r="C32" s="558"/>
      <c r="D32" s="558"/>
      <c r="E32" s="597" t="s">
        <v>1072</v>
      </c>
      <c r="F32" s="564"/>
      <c r="G32" s="558"/>
      <c r="H32" s="657"/>
      <c r="I32" s="659"/>
      <c r="J32" s="660"/>
      <c r="K32" s="661"/>
    </row>
    <row r="33" spans="1:11" x14ac:dyDescent="0.2">
      <c r="A33" s="597"/>
      <c r="B33" s="563"/>
      <c r="C33" s="558"/>
      <c r="D33" s="558"/>
      <c r="E33" s="597"/>
      <c r="F33" s="564"/>
      <c r="G33" s="558"/>
      <c r="H33" s="657"/>
      <c r="I33" s="659"/>
      <c r="J33" s="660"/>
      <c r="K33" s="661"/>
    </row>
    <row r="34" spans="1:11" x14ac:dyDescent="0.2">
      <c r="A34" s="596"/>
      <c r="B34" s="560"/>
      <c r="C34" s="561"/>
      <c r="D34" s="558"/>
      <c r="E34" s="596"/>
      <c r="F34" s="560"/>
      <c r="G34" s="561"/>
      <c r="H34" s="657"/>
      <c r="I34" s="659"/>
      <c r="J34" s="660"/>
      <c r="K34" s="661"/>
    </row>
    <row r="35" spans="1:11" x14ac:dyDescent="0.2">
      <c r="A35" s="597" t="s">
        <v>1072</v>
      </c>
      <c r="B35" s="563"/>
      <c r="C35" s="558"/>
      <c r="D35" s="558"/>
      <c r="E35" s="597" t="s">
        <v>119</v>
      </c>
      <c r="F35" s="563"/>
      <c r="G35" s="558"/>
      <c r="H35" s="657"/>
      <c r="I35" s="659"/>
      <c r="J35" s="660"/>
      <c r="K35" s="661"/>
    </row>
    <row r="36" spans="1:11" x14ac:dyDescent="0.2">
      <c r="A36" s="557"/>
      <c r="B36" s="564"/>
      <c r="C36" s="558"/>
      <c r="D36" s="558"/>
      <c r="E36" s="564"/>
      <c r="F36" s="564"/>
      <c r="G36" s="558"/>
      <c r="H36" s="657"/>
      <c r="I36" s="659"/>
      <c r="J36" s="660"/>
      <c r="K36" s="661"/>
    </row>
    <row r="37" spans="1:11" x14ac:dyDescent="0.2">
      <c r="A37" s="663"/>
      <c r="B37" s="655"/>
      <c r="C37" s="655"/>
      <c r="D37" s="656"/>
      <c r="E37" s="657"/>
      <c r="F37" s="663"/>
      <c r="G37" s="658"/>
      <c r="H37" s="657"/>
      <c r="I37" s="659"/>
      <c r="J37" s="660"/>
      <c r="K37" s="661"/>
    </row>
    <row r="38" spans="1:11" x14ac:dyDescent="0.2">
      <c r="A38" s="663"/>
      <c r="B38" s="655"/>
      <c r="C38" s="655"/>
      <c r="D38" s="656"/>
      <c r="E38" s="657"/>
      <c r="F38" s="663"/>
      <c r="G38" s="658"/>
      <c r="H38" s="657"/>
      <c r="I38" s="659"/>
      <c r="J38" s="660"/>
      <c r="K38" s="661"/>
    </row>
    <row r="39" spans="1:11" ht="0.75" customHeight="1" x14ac:dyDescent="0.2">
      <c r="A39" s="664"/>
      <c r="B39" s="655"/>
      <c r="C39" s="655"/>
      <c r="D39" s="656"/>
      <c r="E39" s="657"/>
      <c r="F39" s="665"/>
      <c r="G39" s="658"/>
      <c r="H39" s="657"/>
      <c r="I39" s="659"/>
      <c r="K39" s="661"/>
    </row>
    <row r="40" spans="1:11" hidden="1" x14ac:dyDescent="0.2">
      <c r="A40" s="663"/>
      <c r="B40" s="655"/>
      <c r="C40" s="655"/>
      <c r="D40" s="656"/>
      <c r="E40" s="657"/>
      <c r="F40" s="663"/>
      <c r="G40" s="658"/>
      <c r="H40" s="657"/>
      <c r="I40" s="659"/>
      <c r="J40" s="660"/>
      <c r="K40" s="661"/>
    </row>
    <row r="41" spans="1:11" x14ac:dyDescent="0.2">
      <c r="A41" s="665"/>
      <c r="B41" s="655"/>
      <c r="C41" s="655"/>
      <c r="D41" s="656"/>
      <c r="E41" s="657"/>
      <c r="F41" s="665"/>
      <c r="G41" s="658"/>
      <c r="H41" s="657"/>
      <c r="I41" s="659"/>
      <c r="J41" s="660"/>
      <c r="K41" s="661"/>
    </row>
    <row r="42" spans="1:11" x14ac:dyDescent="0.2">
      <c r="A42" s="654"/>
      <c r="B42" s="655"/>
      <c r="C42" s="655"/>
      <c r="D42" s="656"/>
      <c r="E42" s="657"/>
      <c r="F42" s="658"/>
      <c r="G42" s="658"/>
      <c r="H42" s="657"/>
      <c r="I42" s="659"/>
      <c r="J42" s="660"/>
      <c r="K42" s="661"/>
    </row>
    <row r="43" spans="1:11" x14ac:dyDescent="0.2">
      <c r="A43" s="654"/>
      <c r="B43" s="655"/>
      <c r="C43" s="655"/>
      <c r="D43" s="656"/>
      <c r="E43" s="657"/>
      <c r="F43" s="658"/>
      <c r="G43" s="658"/>
      <c r="H43" s="657"/>
      <c r="I43" s="659"/>
      <c r="J43" s="660"/>
      <c r="K43" s="661"/>
    </row>
    <row r="44" spans="1:11" x14ac:dyDescent="0.2">
      <c r="A44" s="654"/>
      <c r="B44" s="655"/>
      <c r="C44" s="655"/>
      <c r="D44" s="656"/>
      <c r="E44" s="657"/>
      <c r="F44" s="658"/>
      <c r="G44" s="658"/>
      <c r="H44" s="657"/>
      <c r="I44" s="659"/>
      <c r="J44" s="660"/>
      <c r="K44" s="661"/>
    </row>
    <row r="45" spans="1:11" x14ac:dyDescent="0.2">
      <c r="A45" s="654"/>
      <c r="B45" s="655"/>
      <c r="C45" s="655"/>
      <c r="D45" s="656"/>
      <c r="E45" s="657"/>
      <c r="F45" s="667"/>
      <c r="G45" s="667"/>
      <c r="H45" s="668"/>
      <c r="I45" s="668"/>
      <c r="J45" s="667"/>
      <c r="K45" s="4"/>
    </row>
    <row r="46" spans="1:11" x14ac:dyDescent="0.2">
      <c r="A46" s="667"/>
      <c r="B46" s="667"/>
      <c r="C46" s="667"/>
      <c r="D46" s="667"/>
      <c r="E46" s="668"/>
      <c r="F46" s="667"/>
      <c r="G46" s="667"/>
      <c r="H46" s="668"/>
      <c r="I46" s="668"/>
      <c r="J46" s="667"/>
      <c r="K46" s="4"/>
    </row>
    <row r="47" spans="1:11" x14ac:dyDescent="0.2">
      <c r="A47" s="667"/>
      <c r="B47" s="667"/>
      <c r="C47" s="667"/>
      <c r="D47" s="667"/>
      <c r="E47" s="668"/>
      <c r="F47" s="667"/>
      <c r="G47" s="667"/>
      <c r="H47" s="668"/>
      <c r="I47" s="668"/>
      <c r="J47" s="667"/>
      <c r="K47" s="4"/>
    </row>
    <row r="48" spans="1:11" x14ac:dyDescent="0.2">
      <c r="A48" s="667"/>
      <c r="B48" s="667"/>
      <c r="C48" s="667"/>
      <c r="D48" s="667"/>
      <c r="E48" s="668"/>
      <c r="F48" s="669"/>
      <c r="G48" s="669"/>
      <c r="H48" s="565"/>
      <c r="I48" s="565"/>
      <c r="J48" s="669"/>
      <c r="K48" s="4"/>
    </row>
    <row r="49" spans="1:11" x14ac:dyDescent="0.2">
      <c r="A49" s="669"/>
      <c r="B49" s="669"/>
      <c r="C49" s="669"/>
      <c r="D49" s="669"/>
      <c r="E49" s="565"/>
      <c r="F49" s="669"/>
      <c r="G49" s="669"/>
      <c r="H49" s="565"/>
      <c r="I49" s="565"/>
      <c r="J49" s="669"/>
      <c r="K49" s="4"/>
    </row>
    <row r="50" spans="1:11" x14ac:dyDescent="0.2">
      <c r="A50" s="669"/>
      <c r="B50" s="669"/>
      <c r="C50" s="669"/>
      <c r="D50" s="669"/>
      <c r="E50" s="565"/>
      <c r="F50" s="669"/>
      <c r="G50" s="669"/>
      <c r="H50" s="565"/>
      <c r="I50" s="565"/>
      <c r="J50" s="669"/>
      <c r="K50" s="4"/>
    </row>
    <row r="51" spans="1:11" x14ac:dyDescent="0.2">
      <c r="A51" s="669"/>
      <c r="B51" s="669"/>
      <c r="C51" s="669"/>
      <c r="D51" s="669"/>
      <c r="E51" s="565"/>
      <c r="F51" s="669"/>
      <c r="G51" s="669"/>
      <c r="H51" s="565"/>
      <c r="I51" s="565"/>
      <c r="J51" s="669"/>
      <c r="K51" s="4"/>
    </row>
    <row r="52" spans="1:11" x14ac:dyDescent="0.2">
      <c r="A52" s="669"/>
      <c r="B52" s="669"/>
      <c r="C52" s="669"/>
      <c r="D52" s="669"/>
      <c r="E52" s="565"/>
      <c r="F52" s="669"/>
      <c r="G52" s="669"/>
      <c r="H52" s="565"/>
      <c r="I52" s="565"/>
      <c r="J52" s="669"/>
      <c r="K52" s="4"/>
    </row>
    <row r="53" spans="1:11" x14ac:dyDescent="0.2">
      <c r="A53" s="669"/>
      <c r="B53" s="669"/>
      <c r="C53" s="669"/>
      <c r="D53" s="669"/>
      <c r="E53" s="565"/>
      <c r="F53" s="667"/>
      <c r="G53" s="667"/>
      <c r="H53" s="668"/>
      <c r="I53" s="668"/>
      <c r="J53" s="667"/>
      <c r="K53" s="4"/>
    </row>
    <row r="54" spans="1:11" x14ac:dyDescent="0.2">
      <c r="A54" s="667"/>
      <c r="B54" s="667"/>
      <c r="C54" s="667"/>
      <c r="D54" s="667"/>
      <c r="E54" s="668"/>
      <c r="F54" s="669"/>
      <c r="G54" s="669"/>
      <c r="H54" s="565"/>
      <c r="I54" s="565"/>
      <c r="J54" s="669"/>
      <c r="K54" s="4"/>
    </row>
    <row r="55" spans="1:11" x14ac:dyDescent="0.2">
      <c r="A55" s="669"/>
      <c r="B55" s="669"/>
      <c r="C55" s="669"/>
      <c r="D55" s="669"/>
      <c r="E55" s="565"/>
    </row>
  </sheetData>
  <mergeCells count="20">
    <mergeCell ref="A2:K2"/>
    <mergeCell ref="A3:K3"/>
    <mergeCell ref="A4:K4"/>
    <mergeCell ref="A8:A12"/>
    <mergeCell ref="B8:B12"/>
    <mergeCell ref="E8:E12"/>
    <mergeCell ref="J8:J12"/>
    <mergeCell ref="K8:K12"/>
    <mergeCell ref="J14:J15"/>
    <mergeCell ref="B14:B15"/>
    <mergeCell ref="C14:C15"/>
    <mergeCell ref="K14:K15"/>
    <mergeCell ref="H14:H15"/>
    <mergeCell ref="I14:I15"/>
    <mergeCell ref="G14:G15"/>
    <mergeCell ref="A19:G19"/>
    <mergeCell ref="D14:D15"/>
    <mergeCell ref="E14:E15"/>
    <mergeCell ref="F14:F15"/>
    <mergeCell ref="A14:A15"/>
  </mergeCells>
  <pageMargins left="0.59055118110236204" right="0.31496062992126" top="0.94488188976377996" bottom="0.55118110236220497" header="0.31496062992126" footer="0.31496062992126"/>
  <pageSetup scale="80" orientation="landscape"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pageSetUpPr fitToPage="1"/>
  </sheetPr>
  <dimension ref="A1:F51"/>
  <sheetViews>
    <sheetView topLeftCell="A22" workbookViewId="0">
      <selection activeCell="H15" sqref="H15"/>
    </sheetView>
  </sheetViews>
  <sheetFormatPr baseColWidth="10" defaultColWidth="11.42578125" defaultRowHeight="12.75" x14ac:dyDescent="0.2"/>
  <cols>
    <col min="1" max="1" width="5.7109375" style="620" customWidth="1"/>
    <col min="2" max="2" width="8.5703125" style="620" customWidth="1"/>
    <col min="3" max="3" width="52.5703125" style="620" customWidth="1"/>
    <col min="4" max="4" width="15.42578125" style="620" customWidth="1"/>
    <col min="5" max="6" width="17.5703125" style="620" customWidth="1"/>
    <col min="7" max="16384" width="11.42578125" style="620"/>
  </cols>
  <sheetData>
    <row r="1" spans="1:6" s="49" customFormat="1" ht="12" customHeight="1" x14ac:dyDescent="0.2"/>
    <row r="2" spans="1:6" s="49" customFormat="1" ht="12" customHeight="1" x14ac:dyDescent="0.2"/>
    <row r="3" spans="1:6" s="49" customFormat="1" ht="12" customHeight="1" x14ac:dyDescent="0.2"/>
    <row r="4" spans="1:6" s="49" customFormat="1" ht="12" customHeight="1" x14ac:dyDescent="0.2"/>
    <row r="5" spans="1:6" s="49" customFormat="1" ht="12" customHeight="1" x14ac:dyDescent="0.2"/>
    <row r="6" spans="1:6" s="49" customFormat="1" ht="12" customHeight="1" x14ac:dyDescent="0.2"/>
    <row r="8" spans="1:6" ht="15.75" x14ac:dyDescent="0.25">
      <c r="A8" s="977" t="s">
        <v>1171</v>
      </c>
      <c r="B8" s="977"/>
      <c r="C8" s="977"/>
      <c r="D8" s="977"/>
      <c r="E8" s="977"/>
      <c r="F8" s="977"/>
    </row>
    <row r="9" spans="1:6" x14ac:dyDescent="0.2">
      <c r="A9" s="975" t="s">
        <v>1172</v>
      </c>
      <c r="B9" s="975"/>
      <c r="C9" s="975"/>
      <c r="D9" s="975"/>
      <c r="E9" s="975"/>
      <c r="F9" s="975"/>
    </row>
    <row r="10" spans="1:6" x14ac:dyDescent="0.2">
      <c r="A10" s="975"/>
      <c r="B10" s="975"/>
      <c r="C10" s="975"/>
      <c r="D10" s="975"/>
      <c r="E10" s="975"/>
      <c r="F10" s="975"/>
    </row>
    <row r="11" spans="1:6" ht="38.25" customHeight="1" x14ac:dyDescent="0.2">
      <c r="A11" s="967" t="s">
        <v>918</v>
      </c>
      <c r="B11" s="967"/>
      <c r="C11" s="967"/>
      <c r="D11" s="967"/>
      <c r="E11" s="967"/>
      <c r="F11" s="967"/>
    </row>
    <row r="12" spans="1:6" x14ac:dyDescent="0.2">
      <c r="A12" s="967"/>
      <c r="B12" s="967"/>
      <c r="C12" s="967"/>
      <c r="D12" s="967"/>
      <c r="E12" s="967"/>
      <c r="F12" s="967"/>
    </row>
    <row r="13" spans="1:6" x14ac:dyDescent="0.2">
      <c r="A13" s="975" t="s">
        <v>148</v>
      </c>
      <c r="B13" s="975"/>
      <c r="C13" s="975"/>
      <c r="D13" s="975"/>
      <c r="E13" s="975"/>
      <c r="F13" s="975"/>
    </row>
    <row r="14" spans="1:6" x14ac:dyDescent="0.2">
      <c r="A14" s="967"/>
      <c r="B14" s="967"/>
      <c r="C14" s="967"/>
      <c r="D14" s="967"/>
      <c r="E14" s="967"/>
      <c r="F14" s="967"/>
    </row>
    <row r="15" spans="1:6" ht="39" customHeight="1" x14ac:dyDescent="0.2">
      <c r="A15" s="972" t="s">
        <v>573</v>
      </c>
      <c r="B15" s="972"/>
      <c r="C15" s="972"/>
      <c r="D15" s="972"/>
      <c r="E15" s="972"/>
      <c r="F15" s="972"/>
    </row>
    <row r="16" spans="1:6" ht="25.5" customHeight="1" x14ac:dyDescent="0.2">
      <c r="A16" s="972" t="s">
        <v>571</v>
      </c>
      <c r="B16" s="972"/>
      <c r="C16" s="972"/>
      <c r="D16" s="972"/>
      <c r="E16" s="972"/>
      <c r="F16" s="972"/>
    </row>
    <row r="17" spans="1:6" ht="39" customHeight="1" x14ac:dyDescent="0.2">
      <c r="A17" s="976" t="s">
        <v>572</v>
      </c>
      <c r="B17" s="976"/>
      <c r="C17" s="976"/>
      <c r="D17" s="976"/>
      <c r="E17" s="976"/>
      <c r="F17" s="976"/>
    </row>
    <row r="18" spans="1:6" ht="40.5" customHeight="1" x14ac:dyDescent="0.2">
      <c r="A18" s="972" t="s">
        <v>574</v>
      </c>
      <c r="B18" s="972"/>
      <c r="C18" s="972"/>
      <c r="D18" s="972"/>
      <c r="E18" s="972"/>
      <c r="F18" s="972"/>
    </row>
    <row r="19" spans="1:6" x14ac:dyDescent="0.2">
      <c r="A19" s="967"/>
      <c r="B19" s="967"/>
      <c r="C19" s="967"/>
      <c r="D19" s="967"/>
      <c r="E19" s="967"/>
      <c r="F19" s="967"/>
    </row>
    <row r="20" spans="1:6" ht="24.75" customHeight="1" x14ac:dyDescent="0.2">
      <c r="A20" s="621" t="s">
        <v>1173</v>
      </c>
      <c r="B20" s="622"/>
      <c r="C20" s="622"/>
      <c r="D20" s="973" t="str">
        <f>+DATOS!B13</f>
        <v xml:space="preserve"> Acta N° __ de  Julio 11 de 2019</v>
      </c>
      <c r="E20" s="973"/>
      <c r="F20" s="973"/>
    </row>
    <row r="21" spans="1:6" ht="24.75" customHeight="1" x14ac:dyDescent="0.2">
      <c r="A21" s="974" t="s">
        <v>1174</v>
      </c>
      <c r="B21" s="974"/>
      <c r="C21" s="974"/>
      <c r="D21" s="974"/>
      <c r="E21" s="974"/>
      <c r="F21" s="974"/>
    </row>
    <row r="22" spans="1:6" ht="24.75" customHeight="1" x14ac:dyDescent="0.2">
      <c r="A22" s="638"/>
      <c r="B22" s="638"/>
      <c r="C22" s="638"/>
      <c r="D22" s="638"/>
      <c r="E22" s="638"/>
      <c r="F22" s="638"/>
    </row>
    <row r="23" spans="1:6" x14ac:dyDescent="0.2">
      <c r="A23" s="975" t="s">
        <v>149</v>
      </c>
      <c r="B23" s="975"/>
      <c r="C23" s="975"/>
      <c r="D23" s="975"/>
      <c r="E23" s="975"/>
      <c r="F23" s="975"/>
    </row>
    <row r="24" spans="1:6" x14ac:dyDescent="0.2">
      <c r="A24" s="967"/>
      <c r="B24" s="967"/>
      <c r="C24" s="967"/>
      <c r="D24" s="967"/>
      <c r="E24" s="967"/>
      <c r="F24" s="967"/>
    </row>
    <row r="25" spans="1:6" x14ac:dyDescent="0.2">
      <c r="A25" s="967"/>
      <c r="B25" s="967"/>
      <c r="C25" s="967"/>
      <c r="D25" s="967"/>
      <c r="E25" s="967"/>
      <c r="F25" s="967"/>
    </row>
    <row r="26" spans="1:6" ht="24.75" customHeight="1" x14ac:dyDescent="0.2">
      <c r="A26" s="968" t="s">
        <v>1175</v>
      </c>
      <c r="B26" s="969"/>
      <c r="C26" s="969"/>
      <c r="D26" s="969"/>
      <c r="E26" s="969"/>
      <c r="F26" s="969"/>
    </row>
    <row r="27" spans="1:6" ht="21.75" customHeight="1" x14ac:dyDescent="0.2">
      <c r="A27" s="969" t="s">
        <v>1098</v>
      </c>
      <c r="B27" s="969"/>
      <c r="C27" s="969"/>
      <c r="D27" s="969"/>
      <c r="E27" s="969"/>
      <c r="F27" s="969"/>
    </row>
    <row r="28" spans="1:6" ht="19.5" customHeight="1" x14ac:dyDescent="0.2">
      <c r="A28" s="969" t="s">
        <v>1099</v>
      </c>
      <c r="B28" s="969"/>
      <c r="C28" s="969"/>
      <c r="D28" s="969"/>
      <c r="E28" s="969"/>
      <c r="F28" s="969"/>
    </row>
    <row r="30" spans="1:6" ht="14.25" x14ac:dyDescent="0.2">
      <c r="A30" s="970" t="s">
        <v>1176</v>
      </c>
      <c r="B30" s="970"/>
      <c r="C30" s="970"/>
      <c r="D30" s="970"/>
      <c r="E30" s="970"/>
      <c r="F30" s="970"/>
    </row>
    <row r="31" spans="1:6" ht="14.25" x14ac:dyDescent="0.2">
      <c r="A31" s="971"/>
      <c r="B31" s="971"/>
      <c r="C31" s="971"/>
      <c r="D31" s="971"/>
      <c r="E31" s="971"/>
      <c r="F31" s="971"/>
    </row>
    <row r="32" spans="1:6" ht="14.25" x14ac:dyDescent="0.2">
      <c r="A32" s="623"/>
      <c r="B32" s="623"/>
      <c r="C32" s="623"/>
      <c r="D32" s="623"/>
      <c r="E32" s="623"/>
      <c r="F32" s="623"/>
    </row>
    <row r="33" spans="1:6" ht="14.25" x14ac:dyDescent="0.2">
      <c r="A33" s="970" t="s">
        <v>348</v>
      </c>
      <c r="B33" s="970"/>
      <c r="C33" s="970"/>
      <c r="D33" s="970"/>
      <c r="E33" s="970"/>
      <c r="F33" s="970"/>
    </row>
    <row r="34" spans="1:6" x14ac:dyDescent="0.2">
      <c r="A34" s="624"/>
      <c r="B34" s="624"/>
      <c r="C34" s="624"/>
      <c r="D34" s="624"/>
      <c r="E34" s="624"/>
      <c r="F34" s="624"/>
    </row>
    <row r="35" spans="1:6" x14ac:dyDescent="0.2">
      <c r="A35" s="965" t="s">
        <v>151</v>
      </c>
      <c r="B35" s="965"/>
      <c r="C35" s="965"/>
      <c r="D35" s="965"/>
      <c r="E35" s="965"/>
      <c r="F35" s="965"/>
    </row>
    <row r="36" spans="1:6" x14ac:dyDescent="0.2">
      <c r="A36" s="966"/>
      <c r="B36" s="966"/>
      <c r="C36" s="966"/>
      <c r="D36" s="966"/>
      <c r="E36" s="966"/>
      <c r="F36" s="966"/>
    </row>
    <row r="37" spans="1:6" x14ac:dyDescent="0.2">
      <c r="A37" s="639"/>
      <c r="B37" s="639"/>
      <c r="C37" s="639"/>
      <c r="D37" s="639"/>
      <c r="E37" s="639"/>
      <c r="F37" s="639"/>
    </row>
    <row r="38" spans="1:6" x14ac:dyDescent="0.2">
      <c r="A38" s="965" t="str">
        <f>+DATOS!C7</f>
        <v>DORIAN ALEXANDER AGUDELO OROZCO</v>
      </c>
      <c r="B38" s="965"/>
      <c r="C38" s="965"/>
      <c r="D38" s="965"/>
      <c r="E38" s="965"/>
      <c r="F38" s="965"/>
    </row>
    <row r="39" spans="1:6" x14ac:dyDescent="0.2">
      <c r="A39" s="965" t="s">
        <v>915</v>
      </c>
      <c r="B39" s="965"/>
      <c r="C39" s="965"/>
      <c r="D39" s="965"/>
      <c r="E39" s="965"/>
      <c r="F39" s="965"/>
    </row>
    <row r="40" spans="1:6" x14ac:dyDescent="0.2">
      <c r="A40" s="966"/>
      <c r="B40" s="966"/>
      <c r="C40" s="966"/>
      <c r="D40" s="966"/>
      <c r="E40" s="966"/>
      <c r="F40" s="966"/>
    </row>
    <row r="41" spans="1:6" x14ac:dyDescent="0.2">
      <c r="A41" s="639"/>
      <c r="B41" s="639"/>
      <c r="C41" s="639"/>
      <c r="D41" s="639"/>
      <c r="E41" s="639"/>
      <c r="F41" s="639"/>
    </row>
    <row r="42" spans="1:6" x14ac:dyDescent="0.2">
      <c r="A42" s="965" t="s">
        <v>347</v>
      </c>
      <c r="B42" s="965"/>
      <c r="C42" s="965"/>
      <c r="D42" s="965"/>
      <c r="E42" s="965"/>
      <c r="F42" s="965"/>
    </row>
    <row r="43" spans="1:6" x14ac:dyDescent="0.2">
      <c r="A43" s="966"/>
      <c r="B43" s="966"/>
      <c r="C43" s="966"/>
      <c r="D43" s="966"/>
      <c r="E43" s="966"/>
      <c r="F43" s="966"/>
    </row>
    <row r="44" spans="1:6" x14ac:dyDescent="0.2">
      <c r="A44" s="639"/>
      <c r="B44" s="639"/>
      <c r="C44" s="639"/>
      <c r="D44" s="639"/>
      <c r="E44" s="639"/>
      <c r="F44" s="639"/>
    </row>
    <row r="45" spans="1:6" x14ac:dyDescent="0.2">
      <c r="A45" s="965" t="s">
        <v>346</v>
      </c>
      <c r="B45" s="965"/>
      <c r="C45" s="965"/>
      <c r="D45" s="965"/>
      <c r="E45" s="965"/>
      <c r="F45" s="965"/>
    </row>
    <row r="46" spans="1:6" x14ac:dyDescent="0.2">
      <c r="A46" s="966"/>
      <c r="B46" s="966"/>
      <c r="C46" s="966"/>
      <c r="D46" s="966"/>
      <c r="E46" s="966"/>
      <c r="F46" s="966"/>
    </row>
    <row r="47" spans="1:6" x14ac:dyDescent="0.2">
      <c r="A47" s="966"/>
      <c r="B47" s="966"/>
      <c r="C47" s="966"/>
      <c r="D47" s="966"/>
      <c r="E47" s="966"/>
      <c r="F47" s="966"/>
    </row>
    <row r="48" spans="1:6" x14ac:dyDescent="0.2">
      <c r="A48" s="965" t="s">
        <v>345</v>
      </c>
      <c r="B48" s="965"/>
      <c r="C48" s="965"/>
      <c r="D48" s="965"/>
      <c r="E48" s="965"/>
      <c r="F48" s="965"/>
    </row>
    <row r="51" spans="1:6" x14ac:dyDescent="0.2">
      <c r="A51" s="965" t="s">
        <v>119</v>
      </c>
      <c r="B51" s="965"/>
      <c r="C51" s="965"/>
      <c r="D51" s="965"/>
      <c r="E51" s="965"/>
      <c r="F51" s="965"/>
    </row>
  </sheetData>
  <mergeCells count="35">
    <mergeCell ref="A8:F8"/>
    <mergeCell ref="A9:F9"/>
    <mergeCell ref="A10:F10"/>
    <mergeCell ref="A11:F11"/>
    <mergeCell ref="A12:F12"/>
    <mergeCell ref="A13:F13"/>
    <mergeCell ref="A14:F14"/>
    <mergeCell ref="A15:F15"/>
    <mergeCell ref="A16:F16"/>
    <mergeCell ref="A17:F17"/>
    <mergeCell ref="A18:F18"/>
    <mergeCell ref="A19:F19"/>
    <mergeCell ref="D20:F20"/>
    <mergeCell ref="A21:F21"/>
    <mergeCell ref="A23:F23"/>
    <mergeCell ref="A24:F24"/>
    <mergeCell ref="A25:F25"/>
    <mergeCell ref="A26:F26"/>
    <mergeCell ref="A43:F43"/>
    <mergeCell ref="A27:F27"/>
    <mergeCell ref="A28:F28"/>
    <mergeCell ref="A30:F30"/>
    <mergeCell ref="A31:F31"/>
    <mergeCell ref="A33:F33"/>
    <mergeCell ref="A35:F35"/>
    <mergeCell ref="A36:F36"/>
    <mergeCell ref="A38:F38"/>
    <mergeCell ref="A39:F39"/>
    <mergeCell ref="A40:F40"/>
    <mergeCell ref="A42:F42"/>
    <mergeCell ref="A45:F45"/>
    <mergeCell ref="A46:F46"/>
    <mergeCell ref="A47:F47"/>
    <mergeCell ref="A48:F48"/>
    <mergeCell ref="A51:F51"/>
  </mergeCells>
  <pageMargins left="0.7" right="0.7" top="0.75" bottom="0.75" header="0.3" footer="0.3"/>
  <pageSetup paperSize="123" scale="78"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0:M161"/>
  <sheetViews>
    <sheetView topLeftCell="A127" workbookViewId="0">
      <selection activeCell="A303" sqref="A303:F303"/>
    </sheetView>
  </sheetViews>
  <sheetFormatPr baseColWidth="10" defaultColWidth="11.5703125" defaultRowHeight="12" customHeight="1" x14ac:dyDescent="0.2"/>
  <cols>
    <col min="1" max="1" width="5.7109375" style="49" customWidth="1"/>
    <col min="2" max="2" width="8.5703125" style="49" customWidth="1"/>
    <col min="3" max="3" width="51.28515625" style="49" customWidth="1"/>
    <col min="4" max="4" width="15.42578125" style="49" customWidth="1"/>
    <col min="5" max="6" width="17.5703125" style="49" customWidth="1"/>
    <col min="7" max="9" width="0" style="49" hidden="1" customWidth="1"/>
    <col min="10" max="10" width="1.85546875" style="49" customWidth="1"/>
    <col min="11" max="11" width="8.7109375" style="49" hidden="1" customWidth="1"/>
    <col min="12" max="12" width="13" style="49" hidden="1" customWidth="1"/>
    <col min="13" max="13" width="84.85546875" style="49" hidden="1" customWidth="1"/>
    <col min="14" max="16384" width="11.5703125" style="49"/>
  </cols>
  <sheetData>
    <row r="10" spans="1:6" ht="12" customHeight="1" x14ac:dyDescent="0.2">
      <c r="A10" s="885" t="s">
        <v>1205</v>
      </c>
      <c r="B10" s="885"/>
      <c r="C10" s="885"/>
      <c r="D10" s="885"/>
      <c r="E10" s="885"/>
      <c r="F10" s="885"/>
    </row>
    <row r="11" spans="1:6" ht="12" customHeight="1" x14ac:dyDescent="0.2">
      <c r="A11" s="880" t="s">
        <v>1195</v>
      </c>
      <c r="B11" s="880"/>
      <c r="C11" s="880"/>
      <c r="D11" s="880"/>
      <c r="E11" s="880"/>
      <c r="F11" s="880"/>
    </row>
    <row r="12" spans="1:6" ht="12" customHeight="1" x14ac:dyDescent="0.2">
      <c r="A12" s="85"/>
      <c r="B12" s="85"/>
      <c r="C12" s="160"/>
      <c r="D12" s="85"/>
    </row>
    <row r="13" spans="1:6" ht="24.75" customHeight="1" x14ac:dyDescent="0.2">
      <c r="A13" s="878" t="s">
        <v>1196</v>
      </c>
      <c r="B13" s="878"/>
      <c r="C13" s="878"/>
      <c r="D13" s="878"/>
      <c r="E13" s="878"/>
      <c r="F13" s="878"/>
    </row>
    <row r="14" spans="1:6" ht="27" customHeight="1" x14ac:dyDescent="0.2">
      <c r="A14" s="878" t="s">
        <v>412</v>
      </c>
      <c r="B14" s="878"/>
      <c r="C14" s="878"/>
      <c r="D14" s="878"/>
      <c r="E14" s="878"/>
      <c r="F14" s="878"/>
    </row>
    <row r="15" spans="1:6" ht="12" customHeight="1" x14ac:dyDescent="0.2">
      <c r="A15" s="161"/>
      <c r="B15" s="161"/>
      <c r="C15" s="162"/>
      <c r="D15" s="161"/>
    </row>
    <row r="16" spans="1:6" ht="12" customHeight="1" x14ac:dyDescent="0.2">
      <c r="A16" s="886" t="s">
        <v>413</v>
      </c>
      <c r="B16" s="886"/>
      <c r="C16" s="886"/>
      <c r="D16" s="886"/>
      <c r="E16" s="886"/>
      <c r="F16" s="886"/>
    </row>
    <row r="17" spans="1:13" ht="37.5" customHeight="1" x14ac:dyDescent="0.2">
      <c r="A17" s="878" t="s">
        <v>416</v>
      </c>
      <c r="B17" s="878"/>
      <c r="C17" s="878"/>
      <c r="D17" s="878"/>
      <c r="E17" s="878"/>
      <c r="F17" s="878"/>
    </row>
    <row r="18" spans="1:13" ht="24" customHeight="1" x14ac:dyDescent="0.2">
      <c r="A18" s="878" t="s">
        <v>417</v>
      </c>
      <c r="B18" s="878"/>
      <c r="C18" s="878"/>
      <c r="D18" s="878"/>
      <c r="E18" s="878"/>
      <c r="F18" s="878"/>
    </row>
    <row r="19" spans="1:13" ht="39.75" customHeight="1" x14ac:dyDescent="0.2">
      <c r="A19" s="878" t="s">
        <v>418</v>
      </c>
      <c r="B19" s="878"/>
      <c r="C19" s="878"/>
      <c r="D19" s="878"/>
      <c r="E19" s="878"/>
      <c r="F19" s="878"/>
    </row>
    <row r="20" spans="1:13" ht="39" customHeight="1" x14ac:dyDescent="0.2">
      <c r="A20" s="878" t="s">
        <v>419</v>
      </c>
      <c r="B20" s="878"/>
      <c r="C20" s="878"/>
      <c r="D20" s="878"/>
      <c r="E20" s="878"/>
      <c r="F20" s="878"/>
    </row>
    <row r="21" spans="1:13" ht="12" customHeight="1" x14ac:dyDescent="0.2">
      <c r="A21" s="883" t="s">
        <v>1206</v>
      </c>
      <c r="B21" s="883"/>
      <c r="C21" s="883"/>
      <c r="D21" s="883"/>
      <c r="E21" s="883"/>
      <c r="F21" s="883"/>
    </row>
    <row r="22" spans="1:13" ht="12" customHeight="1" x14ac:dyDescent="0.2">
      <c r="A22" s="161"/>
      <c r="B22" s="161"/>
      <c r="C22" s="163"/>
      <c r="D22" s="161"/>
    </row>
    <row r="23" spans="1:13" ht="12" customHeight="1" x14ac:dyDescent="0.2">
      <c r="A23" s="878" t="s">
        <v>420</v>
      </c>
      <c r="B23" s="878"/>
      <c r="C23" s="878"/>
      <c r="D23" s="167"/>
    </row>
    <row r="24" spans="1:13" ht="12" customHeight="1" x14ac:dyDescent="0.2">
      <c r="A24" s="85"/>
      <c r="B24" s="85"/>
      <c r="C24" s="164"/>
      <c r="D24" s="85"/>
    </row>
    <row r="25" spans="1:13" ht="12" customHeight="1" x14ac:dyDescent="0.2">
      <c r="A25" s="880" t="s">
        <v>414</v>
      </c>
      <c r="B25" s="880"/>
      <c r="C25" s="880"/>
      <c r="D25" s="880"/>
      <c r="E25" s="880"/>
      <c r="F25" s="880"/>
    </row>
    <row r="26" spans="1:13" ht="12" customHeight="1" x14ac:dyDescent="0.2">
      <c r="A26" s="85"/>
      <c r="B26" s="85"/>
      <c r="C26" s="160"/>
      <c r="D26" s="85"/>
    </row>
    <row r="27" spans="1:13" ht="50.25" customHeight="1" x14ac:dyDescent="0.2">
      <c r="A27" s="876" t="s">
        <v>1197</v>
      </c>
      <c r="B27" s="876"/>
      <c r="C27" s="876"/>
      <c r="D27" s="876"/>
      <c r="E27" s="876"/>
      <c r="F27" s="876"/>
    </row>
    <row r="28" spans="1:13" ht="12" customHeight="1" x14ac:dyDescent="0.2">
      <c r="A28" s="877"/>
      <c r="B28" s="877"/>
      <c r="C28" s="877"/>
      <c r="D28" s="877"/>
      <c r="E28" s="168"/>
      <c r="F28" s="168"/>
      <c r="G28" s="168"/>
      <c r="H28" s="168"/>
      <c r="I28" s="168"/>
      <c r="J28" s="168"/>
      <c r="K28" s="169"/>
      <c r="L28" s="169"/>
      <c r="M28" s="169"/>
    </row>
    <row r="29" spans="1:13" ht="12" customHeight="1" x14ac:dyDescent="0.25">
      <c r="A29" s="168"/>
      <c r="B29" s="168"/>
      <c r="C29" s="371" t="s">
        <v>906</v>
      </c>
      <c r="D29" s="168"/>
      <c r="E29" s="168"/>
      <c r="F29" s="168"/>
      <c r="G29" s="168"/>
      <c r="H29" s="168"/>
      <c r="I29" s="168"/>
      <c r="J29" s="168"/>
      <c r="K29" s="170"/>
      <c r="L29" s="169"/>
      <c r="M29" s="169"/>
    </row>
    <row r="30" spans="1:13" ht="12" customHeight="1" thickBot="1" x14ac:dyDescent="0.25">
      <c r="A30" s="168"/>
      <c r="B30" s="168"/>
      <c r="C30" s="371" t="s">
        <v>907</v>
      </c>
      <c r="D30" s="168"/>
      <c r="E30" s="168"/>
      <c r="F30" s="168"/>
      <c r="G30" s="168"/>
      <c r="H30" s="168"/>
      <c r="I30" s="168"/>
      <c r="J30" s="168"/>
      <c r="K30" s="169"/>
      <c r="L30" s="169"/>
      <c r="M30" s="169"/>
    </row>
    <row r="31" spans="1:13" ht="12" customHeight="1" thickBot="1" x14ac:dyDescent="0.3">
      <c r="A31" s="171"/>
      <c r="B31" s="748" t="str">
        <f>+DATOS!B20</f>
        <v>INSTITUCION EDUCATIVA JUAN DE DIOS CARVAJAL</v>
      </c>
      <c r="C31" s="748"/>
      <c r="D31" s="748"/>
      <c r="E31" s="172" t="s">
        <v>421</v>
      </c>
      <c r="F31" s="173">
        <f>+DATOS!F20</f>
        <v>0</v>
      </c>
      <c r="G31" s="168"/>
      <c r="H31" s="168"/>
      <c r="I31" s="168"/>
      <c r="J31" s="168"/>
      <c r="K31" s="169"/>
      <c r="L31" s="169"/>
      <c r="M31" s="169"/>
    </row>
    <row r="32" spans="1:13" ht="12" customHeight="1" x14ac:dyDescent="0.25">
      <c r="A32" s="171"/>
      <c r="B32" s="171"/>
      <c r="C32" s="171"/>
      <c r="D32" s="171"/>
      <c r="E32" s="172"/>
      <c r="F32" s="172"/>
      <c r="G32" s="168"/>
      <c r="H32" s="168"/>
      <c r="I32" s="168"/>
      <c r="J32" s="168"/>
      <c r="K32" s="169"/>
      <c r="L32" s="169"/>
      <c r="M32" s="169"/>
    </row>
    <row r="33" spans="1:13" ht="12" customHeight="1" x14ac:dyDescent="0.25">
      <c r="A33" s="171"/>
      <c r="B33" s="171"/>
      <c r="C33" s="174" t="str">
        <f>+DATOS!B11</f>
        <v>ACUERDO N° __ de Julio 11 de 2019</v>
      </c>
      <c r="D33" s="171"/>
      <c r="E33" s="171"/>
      <c r="F33" s="171"/>
      <c r="G33" s="168"/>
      <c r="H33" s="168"/>
      <c r="I33" s="168"/>
      <c r="J33" s="168"/>
      <c r="K33" s="169"/>
      <c r="L33" s="169"/>
      <c r="M33" s="169"/>
    </row>
    <row r="34" spans="1:13" ht="12" customHeight="1" x14ac:dyDescent="0.2">
      <c r="A34" s="168"/>
      <c r="B34" s="168"/>
      <c r="C34" s="168"/>
      <c r="D34" s="168"/>
      <c r="E34" s="168"/>
      <c r="F34" s="168"/>
      <c r="G34" s="168"/>
      <c r="H34" s="168"/>
      <c r="I34" s="168"/>
      <c r="J34" s="168"/>
      <c r="K34" s="169"/>
      <c r="L34" s="169"/>
      <c r="M34" s="169"/>
    </row>
    <row r="35" spans="1:13" ht="12" customHeight="1" x14ac:dyDescent="0.2">
      <c r="A35" s="168"/>
      <c r="B35" s="168"/>
      <c r="C35" s="175" t="s">
        <v>422</v>
      </c>
      <c r="D35" s="176">
        <f>+D39-D72</f>
        <v>0</v>
      </c>
      <c r="E35" s="176">
        <f>+E39-E72</f>
        <v>0</v>
      </c>
      <c r="F35" s="176">
        <f>+F39-F72</f>
        <v>0</v>
      </c>
      <c r="G35" s="168"/>
      <c r="H35" s="168"/>
      <c r="I35" s="168"/>
      <c r="J35" s="168"/>
      <c r="K35" s="169"/>
      <c r="L35" s="169"/>
      <c r="M35" s="169"/>
    </row>
    <row r="36" spans="1:13" ht="12" customHeight="1" thickBot="1" x14ac:dyDescent="0.25">
      <c r="A36" s="168"/>
      <c r="B36" s="168"/>
      <c r="C36" s="168"/>
      <c r="D36" s="168"/>
      <c r="E36" s="168"/>
      <c r="F36" s="168"/>
      <c r="G36" s="168"/>
      <c r="H36" s="168"/>
      <c r="I36" s="168"/>
      <c r="J36" s="168"/>
      <c r="K36" s="169"/>
      <c r="L36" s="169"/>
      <c r="M36" s="169"/>
    </row>
    <row r="37" spans="1:13" ht="12" customHeight="1" thickBot="1" x14ac:dyDescent="0.25">
      <c r="A37" s="749" t="s">
        <v>432</v>
      </c>
      <c r="B37" s="749"/>
      <c r="C37" s="226" t="s">
        <v>433</v>
      </c>
      <c r="D37" s="271" t="s">
        <v>423</v>
      </c>
      <c r="E37" s="271" t="s">
        <v>424</v>
      </c>
      <c r="F37" s="271" t="s">
        <v>425</v>
      </c>
      <c r="G37" s="263" t="s">
        <v>426</v>
      </c>
      <c r="H37" s="178" t="s">
        <v>427</v>
      </c>
      <c r="I37" s="179" t="s">
        <v>428</v>
      </c>
      <c r="J37" s="168"/>
      <c r="K37" s="177" t="s">
        <v>429</v>
      </c>
      <c r="L37" s="177" t="s">
        <v>430</v>
      </c>
      <c r="M37" s="180" t="s">
        <v>431</v>
      </c>
    </row>
    <row r="38" spans="1:13" ht="12" customHeight="1" x14ac:dyDescent="0.2">
      <c r="A38" s="749"/>
      <c r="B38" s="749"/>
      <c r="C38" s="226"/>
      <c r="D38" s="226"/>
      <c r="E38" s="226"/>
      <c r="F38" s="226"/>
      <c r="G38" s="264"/>
      <c r="H38" s="181"/>
      <c r="I38" s="181"/>
      <c r="J38" s="168"/>
      <c r="K38" s="182"/>
      <c r="L38" s="182"/>
      <c r="M38" s="181"/>
    </row>
    <row r="39" spans="1:13" ht="12" customHeight="1" x14ac:dyDescent="0.2">
      <c r="A39" s="744" t="s">
        <v>434</v>
      </c>
      <c r="B39" s="744"/>
      <c r="C39" s="744"/>
      <c r="D39" s="227">
        <f>+D40+D58</f>
        <v>89021778</v>
      </c>
      <c r="E39" s="272">
        <f>+DATOS!E28</f>
        <v>7762000</v>
      </c>
      <c r="F39" s="272">
        <f>+DATOS!F28</f>
        <v>81259778</v>
      </c>
      <c r="G39" s="265"/>
      <c r="H39" s="184"/>
      <c r="I39" s="184"/>
      <c r="J39" s="168"/>
      <c r="K39" s="185" t="s">
        <v>435</v>
      </c>
      <c r="L39" s="185"/>
      <c r="M39" s="183"/>
    </row>
    <row r="40" spans="1:13" ht="12" customHeight="1" x14ac:dyDescent="0.2">
      <c r="A40" s="744" t="s">
        <v>436</v>
      </c>
      <c r="B40" s="744"/>
      <c r="C40" s="744"/>
      <c r="D40" s="227">
        <f>+D41+D47+D49+D51+D56</f>
        <v>88889778</v>
      </c>
      <c r="E40" s="272">
        <f>+DATOS!E29</f>
        <v>7750000</v>
      </c>
      <c r="F40" s="272">
        <f>+DATOS!F29</f>
        <v>81139778</v>
      </c>
      <c r="G40" s="266"/>
      <c r="H40" s="187"/>
      <c r="I40" s="187"/>
      <c r="J40" s="168"/>
      <c r="K40" s="188"/>
      <c r="L40" s="188"/>
      <c r="M40" s="186"/>
    </row>
    <row r="41" spans="1:13" ht="12" customHeight="1" x14ac:dyDescent="0.2">
      <c r="A41" s="228" t="s">
        <v>437</v>
      </c>
      <c r="B41" s="747" t="s">
        <v>438</v>
      </c>
      <c r="C41" s="747"/>
      <c r="D41" s="227">
        <f>SUM(D42:D46)</f>
        <v>7750000</v>
      </c>
      <c r="E41" s="227">
        <f t="shared" ref="E41:I41" si="0">SUM(E42:E46)</f>
        <v>7750000</v>
      </c>
      <c r="F41" s="227">
        <f t="shared" si="0"/>
        <v>0</v>
      </c>
      <c r="G41" s="227">
        <f t="shared" si="0"/>
        <v>0</v>
      </c>
      <c r="H41" s="227">
        <f t="shared" si="0"/>
        <v>0</v>
      </c>
      <c r="I41" s="227">
        <f t="shared" si="0"/>
        <v>0</v>
      </c>
      <c r="J41" s="168"/>
      <c r="K41" s="188"/>
      <c r="L41" s="188"/>
      <c r="M41" s="186"/>
    </row>
    <row r="42" spans="1:13" ht="12" customHeight="1" x14ac:dyDescent="0.2">
      <c r="A42" s="229"/>
      <c r="B42" s="189" t="s">
        <v>439</v>
      </c>
      <c r="C42" s="240" t="s">
        <v>564</v>
      </c>
      <c r="D42" s="230">
        <f>+E42</f>
        <v>7300000</v>
      </c>
      <c r="E42" s="273">
        <f>+DATOS!E31</f>
        <v>7300000</v>
      </c>
      <c r="F42" s="274">
        <f>+DATOS!F31</f>
        <v>0</v>
      </c>
      <c r="G42" s="267"/>
      <c r="H42" s="193"/>
      <c r="I42" s="191"/>
      <c r="J42" s="168"/>
      <c r="K42" s="194">
        <v>1</v>
      </c>
      <c r="L42" s="194">
        <v>1</v>
      </c>
      <c r="M42" s="195" t="s">
        <v>440</v>
      </c>
    </row>
    <row r="43" spans="1:13" ht="12" customHeight="1" x14ac:dyDescent="0.2">
      <c r="A43" s="229"/>
      <c r="B43" s="189" t="s">
        <v>441</v>
      </c>
      <c r="C43" s="190" t="s">
        <v>442</v>
      </c>
      <c r="D43" s="230">
        <f>+E43</f>
        <v>350000</v>
      </c>
      <c r="E43" s="273">
        <f>+DATOS!E32</f>
        <v>350000</v>
      </c>
      <c r="F43" s="274">
        <f>+DATOS!F32</f>
        <v>0</v>
      </c>
      <c r="G43" s="267"/>
      <c r="H43" s="193"/>
      <c r="I43" s="191"/>
      <c r="J43" s="168"/>
      <c r="K43" s="194">
        <v>1</v>
      </c>
      <c r="L43" s="194">
        <v>1</v>
      </c>
      <c r="M43" s="195" t="s">
        <v>440</v>
      </c>
    </row>
    <row r="44" spans="1:13" ht="12" customHeight="1" x14ac:dyDescent="0.2">
      <c r="A44" s="229"/>
      <c r="B44" s="189" t="s">
        <v>443</v>
      </c>
      <c r="C44" s="190" t="s">
        <v>444</v>
      </c>
      <c r="D44" s="230">
        <f t="shared" ref="D44:D46" si="1">+E44</f>
        <v>0</v>
      </c>
      <c r="E44" s="273">
        <f>+DATOS!E33</f>
        <v>0</v>
      </c>
      <c r="F44" s="274">
        <f>+DATOS!F33</f>
        <v>0</v>
      </c>
      <c r="G44" s="267"/>
      <c r="H44" s="193"/>
      <c r="I44" s="191"/>
      <c r="J44" s="168"/>
      <c r="K44" s="194">
        <v>1</v>
      </c>
      <c r="L44" s="194">
        <v>1</v>
      </c>
      <c r="M44" s="195" t="s">
        <v>440</v>
      </c>
    </row>
    <row r="45" spans="1:13" ht="12" customHeight="1" x14ac:dyDescent="0.2">
      <c r="A45" s="229"/>
      <c r="B45" s="189" t="s">
        <v>445</v>
      </c>
      <c r="C45" s="190" t="s">
        <v>446</v>
      </c>
      <c r="D45" s="230">
        <f t="shared" si="1"/>
        <v>0</v>
      </c>
      <c r="E45" s="273">
        <f>+DATOS!E34</f>
        <v>0</v>
      </c>
      <c r="F45" s="274">
        <f>+DATOS!F34</f>
        <v>0</v>
      </c>
      <c r="G45" s="267"/>
      <c r="H45" s="193"/>
      <c r="I45" s="191"/>
      <c r="J45" s="168"/>
      <c r="K45" s="194">
        <v>1</v>
      </c>
      <c r="L45" s="194">
        <v>1</v>
      </c>
      <c r="M45" s="195" t="s">
        <v>440</v>
      </c>
    </row>
    <row r="46" spans="1:13" ht="12" customHeight="1" x14ac:dyDescent="0.2">
      <c r="A46" s="229"/>
      <c r="B46" s="189" t="s">
        <v>1179</v>
      </c>
      <c r="C46" s="190" t="s">
        <v>1178</v>
      </c>
      <c r="D46" s="230">
        <f t="shared" si="1"/>
        <v>100000</v>
      </c>
      <c r="E46" s="273">
        <f>+DATOS!E35</f>
        <v>100000</v>
      </c>
      <c r="F46" s="274">
        <f>+DATOS!F35</f>
        <v>0</v>
      </c>
      <c r="G46" s="267"/>
      <c r="H46" s="193"/>
      <c r="I46" s="191"/>
      <c r="J46" s="702"/>
      <c r="K46" s="194"/>
      <c r="L46" s="194"/>
      <c r="M46" s="195"/>
    </row>
    <row r="47" spans="1:13" ht="12" customHeight="1" x14ac:dyDescent="0.2">
      <c r="A47" s="228" t="s">
        <v>447</v>
      </c>
      <c r="B47" s="747" t="s">
        <v>448</v>
      </c>
      <c r="C47" s="747"/>
      <c r="D47" s="227">
        <f>+D48</f>
        <v>81139778</v>
      </c>
      <c r="E47" s="272">
        <f>+DATOS!E36</f>
        <v>0</v>
      </c>
      <c r="F47" s="272">
        <f>+DATOS!F36</f>
        <v>81139778</v>
      </c>
      <c r="G47" s="266"/>
      <c r="H47" s="187"/>
      <c r="I47" s="187"/>
      <c r="J47" s="168"/>
      <c r="K47" s="188"/>
      <c r="L47" s="188"/>
      <c r="M47" s="186"/>
    </row>
    <row r="48" spans="1:13" ht="12" customHeight="1" x14ac:dyDescent="0.2">
      <c r="A48" s="229"/>
      <c r="B48" s="196" t="s">
        <v>449</v>
      </c>
      <c r="C48" s="196" t="s">
        <v>450</v>
      </c>
      <c r="D48" s="230">
        <f>+F48</f>
        <v>81139778</v>
      </c>
      <c r="E48" s="274">
        <f>+DATOS!E37</f>
        <v>0</v>
      </c>
      <c r="F48" s="273">
        <f>+DATOS!F37</f>
        <v>81139778</v>
      </c>
      <c r="G48" s="268"/>
      <c r="H48" s="192"/>
      <c r="I48" s="192"/>
      <c r="J48" s="168"/>
      <c r="K48" s="194">
        <v>2</v>
      </c>
      <c r="L48" s="194">
        <v>2</v>
      </c>
      <c r="M48" s="195" t="s">
        <v>451</v>
      </c>
    </row>
    <row r="49" spans="1:13" ht="12" customHeight="1" x14ac:dyDescent="0.2">
      <c r="A49" s="228" t="s">
        <v>452</v>
      </c>
      <c r="B49" s="747" t="s">
        <v>453</v>
      </c>
      <c r="C49" s="747"/>
      <c r="D49" s="227">
        <f>+D50</f>
        <v>0</v>
      </c>
      <c r="E49" s="272">
        <f>+DATOS!E38</f>
        <v>0</v>
      </c>
      <c r="F49" s="272">
        <f>+DATOS!F38</f>
        <v>0</v>
      </c>
      <c r="G49" s="266"/>
      <c r="H49" s="187"/>
      <c r="I49" s="187"/>
      <c r="J49" s="168"/>
      <c r="K49" s="188"/>
      <c r="L49" s="188"/>
      <c r="M49" s="186"/>
    </row>
    <row r="50" spans="1:13" ht="12" customHeight="1" x14ac:dyDescent="0.2">
      <c r="A50" s="229"/>
      <c r="B50" s="190" t="s">
        <v>454</v>
      </c>
      <c r="C50" s="190" t="s">
        <v>455</v>
      </c>
      <c r="D50" s="230">
        <v>0</v>
      </c>
      <c r="E50" s="274">
        <f>+DATOS!E39</f>
        <v>0</v>
      </c>
      <c r="F50" s="274">
        <f>+DATOS!F39</f>
        <v>0</v>
      </c>
      <c r="G50" s="269"/>
      <c r="H50" s="197"/>
      <c r="I50" s="197"/>
      <c r="J50" s="168"/>
      <c r="K50" s="194">
        <v>3</v>
      </c>
      <c r="L50" s="198">
        <v>6</v>
      </c>
      <c r="M50" s="190" t="s">
        <v>456</v>
      </c>
    </row>
    <row r="51" spans="1:13" ht="12" customHeight="1" x14ac:dyDescent="0.2">
      <c r="A51" s="228" t="s">
        <v>457</v>
      </c>
      <c r="B51" s="747" t="s">
        <v>458</v>
      </c>
      <c r="C51" s="747"/>
      <c r="D51" s="227">
        <f>SUM(D52:D55)</f>
        <v>0</v>
      </c>
      <c r="E51" s="272">
        <f>+DATOS!E40</f>
        <v>0</v>
      </c>
      <c r="F51" s="272">
        <f>+DATOS!F40</f>
        <v>0</v>
      </c>
      <c r="G51" s="266"/>
      <c r="H51" s="187"/>
      <c r="I51" s="187"/>
      <c r="J51" s="168"/>
      <c r="K51" s="188"/>
      <c r="L51" s="188"/>
      <c r="M51" s="186"/>
    </row>
    <row r="52" spans="1:13" ht="12" customHeight="1" x14ac:dyDescent="0.2">
      <c r="A52" s="229"/>
      <c r="B52" s="196" t="s">
        <v>459</v>
      </c>
      <c r="C52" s="196" t="s">
        <v>460</v>
      </c>
      <c r="D52" s="230">
        <v>0</v>
      </c>
      <c r="E52" s="274">
        <f>+DATOS!E41</f>
        <v>0</v>
      </c>
      <c r="F52" s="274">
        <f>+DATOS!F41</f>
        <v>0</v>
      </c>
      <c r="G52" s="269"/>
      <c r="H52" s="197"/>
      <c r="I52" s="197"/>
      <c r="J52" s="168"/>
      <c r="K52" s="194">
        <v>4</v>
      </c>
      <c r="L52" s="194">
        <v>3</v>
      </c>
      <c r="M52" s="195" t="s">
        <v>461</v>
      </c>
    </row>
    <row r="53" spans="1:13" ht="12" customHeight="1" x14ac:dyDescent="0.2">
      <c r="A53" s="229"/>
      <c r="B53" s="196" t="s">
        <v>462</v>
      </c>
      <c r="C53" s="196" t="s">
        <v>463</v>
      </c>
      <c r="D53" s="230">
        <v>0</v>
      </c>
      <c r="E53" s="274">
        <f>+DATOS!E42</f>
        <v>0</v>
      </c>
      <c r="F53" s="274">
        <f>+DATOS!F42</f>
        <v>0</v>
      </c>
      <c r="G53" s="269"/>
      <c r="H53" s="197"/>
      <c r="I53" s="197"/>
      <c r="J53" s="168"/>
      <c r="K53" s="194">
        <v>3</v>
      </c>
      <c r="L53" s="194">
        <v>3</v>
      </c>
      <c r="M53" s="195" t="s">
        <v>461</v>
      </c>
    </row>
    <row r="54" spans="1:13" ht="12" customHeight="1" x14ac:dyDescent="0.2">
      <c r="A54" s="229"/>
      <c r="B54" s="196" t="s">
        <v>464</v>
      </c>
      <c r="C54" s="196" t="s">
        <v>465</v>
      </c>
      <c r="D54" s="230">
        <v>0</v>
      </c>
      <c r="E54" s="274">
        <f>+DATOS!E43</f>
        <v>0</v>
      </c>
      <c r="F54" s="274">
        <f>+DATOS!F43</f>
        <v>0</v>
      </c>
      <c r="G54" s="269"/>
      <c r="H54" s="197"/>
      <c r="I54" s="197"/>
      <c r="J54" s="168"/>
      <c r="K54" s="194">
        <v>3</v>
      </c>
      <c r="L54" s="194">
        <v>3</v>
      </c>
      <c r="M54" s="195" t="s">
        <v>461</v>
      </c>
    </row>
    <row r="55" spans="1:13" ht="12" customHeight="1" x14ac:dyDescent="0.2">
      <c r="A55" s="229"/>
      <c r="B55" s="196" t="s">
        <v>466</v>
      </c>
      <c r="C55" s="196" t="s">
        <v>467</v>
      </c>
      <c r="D55" s="230">
        <v>0</v>
      </c>
      <c r="E55" s="274">
        <f>+DATOS!E44</f>
        <v>0</v>
      </c>
      <c r="F55" s="274">
        <f>+DATOS!F44</f>
        <v>0</v>
      </c>
      <c r="G55" s="269"/>
      <c r="H55" s="197"/>
      <c r="I55" s="197"/>
      <c r="J55" s="168"/>
      <c r="K55" s="194">
        <v>3</v>
      </c>
      <c r="L55" s="194">
        <v>3</v>
      </c>
      <c r="M55" s="195" t="s">
        <v>461</v>
      </c>
    </row>
    <row r="56" spans="1:13" ht="12" customHeight="1" x14ac:dyDescent="0.2">
      <c r="A56" s="228" t="s">
        <v>468</v>
      </c>
      <c r="B56" s="747" t="s">
        <v>469</v>
      </c>
      <c r="C56" s="747"/>
      <c r="D56" s="227">
        <f>+D57</f>
        <v>0</v>
      </c>
      <c r="E56" s="272">
        <f>+DATOS!E45</f>
        <v>0</v>
      </c>
      <c r="F56" s="272">
        <f>+DATOS!F45</f>
        <v>0</v>
      </c>
      <c r="G56" s="266"/>
      <c r="H56" s="187"/>
      <c r="I56" s="187"/>
      <c r="J56" s="168"/>
      <c r="K56" s="188"/>
      <c r="L56" s="188"/>
      <c r="M56" s="186"/>
    </row>
    <row r="57" spans="1:13" ht="12" customHeight="1" x14ac:dyDescent="0.2">
      <c r="A57" s="229"/>
      <c r="B57" s="196" t="s">
        <v>470</v>
      </c>
      <c r="C57" s="196" t="s">
        <v>471</v>
      </c>
      <c r="D57" s="230">
        <f>+E57</f>
        <v>0</v>
      </c>
      <c r="E57" s="273">
        <f>+DATOS!E46</f>
        <v>0</v>
      </c>
      <c r="F57" s="274">
        <f>+DATOS!F46</f>
        <v>0</v>
      </c>
      <c r="G57" s="267"/>
      <c r="H57" s="193"/>
      <c r="I57" s="191"/>
      <c r="J57" s="168"/>
      <c r="K57" s="194">
        <v>1</v>
      </c>
      <c r="L57" s="198">
        <v>4</v>
      </c>
      <c r="M57" s="196" t="s">
        <v>472</v>
      </c>
    </row>
    <row r="58" spans="1:13" ht="12" customHeight="1" x14ac:dyDescent="0.2">
      <c r="A58" s="744" t="s">
        <v>473</v>
      </c>
      <c r="B58" s="744" t="s">
        <v>177</v>
      </c>
      <c r="C58" s="744"/>
      <c r="D58" s="227">
        <f>+D59+D61+D67+D69</f>
        <v>132000</v>
      </c>
      <c r="E58" s="272">
        <f>+DATOS!E47</f>
        <v>12000</v>
      </c>
      <c r="F58" s="272">
        <f>+DATOS!F47</f>
        <v>120000</v>
      </c>
      <c r="G58" s="266"/>
      <c r="H58" s="187"/>
      <c r="I58" s="187"/>
      <c r="J58" s="168"/>
      <c r="K58" s="188"/>
      <c r="L58" s="188"/>
      <c r="M58" s="186"/>
    </row>
    <row r="59" spans="1:13" ht="12" customHeight="1" x14ac:dyDescent="0.2">
      <c r="A59" s="231"/>
      <c r="B59" s="199" t="s">
        <v>474</v>
      </c>
      <c r="C59" s="199" t="s">
        <v>133</v>
      </c>
      <c r="D59" s="227">
        <f>D60</f>
        <v>0</v>
      </c>
      <c r="E59" s="272">
        <f>+DATOS!E48</f>
        <v>0</v>
      </c>
      <c r="F59" s="272">
        <f>+DATOS!F48</f>
        <v>0</v>
      </c>
      <c r="G59" s="266"/>
      <c r="H59" s="187"/>
      <c r="I59" s="187"/>
      <c r="J59" s="168"/>
      <c r="K59" s="188"/>
      <c r="L59" s="188"/>
      <c r="M59" s="186"/>
    </row>
    <row r="60" spans="1:13" ht="12" customHeight="1" x14ac:dyDescent="0.2">
      <c r="A60" s="229"/>
      <c r="B60" s="196" t="s">
        <v>475</v>
      </c>
      <c r="C60" s="196" t="s">
        <v>134</v>
      </c>
      <c r="D60" s="230">
        <f>+E60</f>
        <v>0</v>
      </c>
      <c r="E60" s="273">
        <f>+DATOS!E49</f>
        <v>0</v>
      </c>
      <c r="F60" s="274">
        <f>+DATOS!F49</f>
        <v>0</v>
      </c>
      <c r="G60" s="267"/>
      <c r="H60" s="193"/>
      <c r="I60" s="191"/>
      <c r="J60" s="168"/>
      <c r="K60" s="194">
        <v>1</v>
      </c>
      <c r="L60" s="194">
        <v>5</v>
      </c>
      <c r="M60" s="195" t="s">
        <v>476</v>
      </c>
    </row>
    <row r="61" spans="1:13" ht="12" customHeight="1" x14ac:dyDescent="0.2">
      <c r="A61" s="231"/>
      <c r="B61" s="199" t="s">
        <v>477</v>
      </c>
      <c r="C61" s="199" t="s">
        <v>478</v>
      </c>
      <c r="D61" s="227">
        <f>SUM(D62:D66)</f>
        <v>0</v>
      </c>
      <c r="E61" s="272">
        <f>+DATOS!E50</f>
        <v>0</v>
      </c>
      <c r="F61" s="272">
        <f>+DATOS!F50</f>
        <v>0</v>
      </c>
      <c r="G61" s="266"/>
      <c r="H61" s="187"/>
      <c r="I61" s="187"/>
      <c r="J61" s="168"/>
      <c r="K61" s="200"/>
      <c r="L61" s="200"/>
      <c r="M61" s="201"/>
    </row>
    <row r="62" spans="1:13" ht="12" customHeight="1" x14ac:dyDescent="0.2">
      <c r="A62" s="229"/>
      <c r="B62" s="196" t="s">
        <v>479</v>
      </c>
      <c r="C62" s="196" t="s">
        <v>480</v>
      </c>
      <c r="D62" s="230">
        <v>0</v>
      </c>
      <c r="E62" s="274">
        <f>+DATOS!E51</f>
        <v>0</v>
      </c>
      <c r="F62" s="274">
        <f>+DATOS!F51</f>
        <v>0</v>
      </c>
      <c r="G62" s="270"/>
      <c r="H62" s="193"/>
      <c r="I62" s="191"/>
      <c r="J62" s="168"/>
      <c r="K62" s="194">
        <v>1</v>
      </c>
      <c r="L62" s="194">
        <v>5</v>
      </c>
      <c r="M62" s="195" t="s">
        <v>476</v>
      </c>
    </row>
    <row r="63" spans="1:13" ht="12" customHeight="1" x14ac:dyDescent="0.2">
      <c r="A63" s="229"/>
      <c r="B63" s="196" t="s">
        <v>481</v>
      </c>
      <c r="C63" s="196" t="s">
        <v>482</v>
      </c>
      <c r="D63" s="230">
        <v>0</v>
      </c>
      <c r="E63" s="274">
        <f>+DATOS!E52</f>
        <v>0</v>
      </c>
      <c r="F63" s="274">
        <f>+DATOS!F52</f>
        <v>0</v>
      </c>
      <c r="G63" s="268"/>
      <c r="H63" s="202"/>
      <c r="I63" s="191"/>
      <c r="J63" s="168"/>
      <c r="K63" s="194">
        <v>2</v>
      </c>
      <c r="L63" s="194">
        <v>5</v>
      </c>
      <c r="M63" s="195" t="s">
        <v>476</v>
      </c>
    </row>
    <row r="64" spans="1:13" ht="12" customHeight="1" x14ac:dyDescent="0.2">
      <c r="A64" s="229"/>
      <c r="B64" s="196" t="s">
        <v>483</v>
      </c>
      <c r="C64" s="196" t="s">
        <v>484</v>
      </c>
      <c r="D64" s="230">
        <v>0</v>
      </c>
      <c r="E64" s="274">
        <f>+DATOS!E53</f>
        <v>0</v>
      </c>
      <c r="F64" s="274">
        <f>+DATOS!F53</f>
        <v>0</v>
      </c>
      <c r="G64" s="269"/>
      <c r="H64" s="197"/>
      <c r="I64" s="197"/>
      <c r="J64" s="168"/>
      <c r="K64" s="194">
        <v>3</v>
      </c>
      <c r="L64" s="194">
        <v>5</v>
      </c>
      <c r="M64" s="195" t="s">
        <v>476</v>
      </c>
    </row>
    <row r="65" spans="1:13" ht="12" customHeight="1" x14ac:dyDescent="0.2">
      <c r="A65" s="229"/>
      <c r="B65" s="196" t="s">
        <v>485</v>
      </c>
      <c r="C65" s="196" t="s">
        <v>486</v>
      </c>
      <c r="D65" s="230">
        <v>0</v>
      </c>
      <c r="E65" s="274">
        <f>+DATOS!E54</f>
        <v>0</v>
      </c>
      <c r="F65" s="274">
        <f>+DATOS!F54</f>
        <v>0</v>
      </c>
      <c r="G65" s="269"/>
      <c r="H65" s="197"/>
      <c r="I65" s="197"/>
      <c r="J65" s="168"/>
      <c r="K65" s="194">
        <v>4</v>
      </c>
      <c r="L65" s="194">
        <v>5</v>
      </c>
      <c r="M65" s="195" t="s">
        <v>476</v>
      </c>
    </row>
    <row r="66" spans="1:13" ht="12" customHeight="1" x14ac:dyDescent="0.2">
      <c r="A66" s="229"/>
      <c r="B66" s="196" t="s">
        <v>487</v>
      </c>
      <c r="C66" s="196" t="s">
        <v>488</v>
      </c>
      <c r="D66" s="230">
        <v>0</v>
      </c>
      <c r="E66" s="274">
        <f>+DATOS!E55</f>
        <v>0</v>
      </c>
      <c r="F66" s="274">
        <f>+DATOS!F55</f>
        <v>0</v>
      </c>
      <c r="G66" s="269"/>
      <c r="H66" s="197"/>
      <c r="I66" s="197"/>
      <c r="J66" s="168"/>
      <c r="K66" s="194">
        <v>5</v>
      </c>
      <c r="L66" s="194">
        <v>5</v>
      </c>
      <c r="M66" s="195" t="s">
        <v>476</v>
      </c>
    </row>
    <row r="67" spans="1:13" ht="12" customHeight="1" x14ac:dyDescent="0.2">
      <c r="A67" s="231"/>
      <c r="B67" s="199" t="s">
        <v>489</v>
      </c>
      <c r="C67" s="199" t="s">
        <v>490</v>
      </c>
      <c r="D67" s="227">
        <f>+D68</f>
        <v>0</v>
      </c>
      <c r="E67" s="272">
        <f>+DATOS!E56</f>
        <v>0</v>
      </c>
      <c r="F67" s="272">
        <f>+DATOS!F56</f>
        <v>0</v>
      </c>
      <c r="G67" s="266"/>
      <c r="H67" s="187"/>
      <c r="I67" s="187"/>
      <c r="J67" s="168"/>
      <c r="K67" s="188"/>
      <c r="L67" s="188"/>
      <c r="M67" s="186"/>
    </row>
    <row r="68" spans="1:13" ht="12" customHeight="1" x14ac:dyDescent="0.2">
      <c r="A68" s="229"/>
      <c r="B68" s="196" t="s">
        <v>491</v>
      </c>
      <c r="C68" s="196" t="s">
        <v>135</v>
      </c>
      <c r="D68" s="230">
        <v>0</v>
      </c>
      <c r="E68" s="274">
        <f>+DATOS!E57</f>
        <v>0</v>
      </c>
      <c r="F68" s="274">
        <f>+DATOS!F57</f>
        <v>0</v>
      </c>
      <c r="G68" s="269"/>
      <c r="H68" s="197"/>
      <c r="I68" s="197"/>
      <c r="J68" s="168"/>
      <c r="K68" s="194">
        <v>5</v>
      </c>
      <c r="L68" s="194">
        <v>5</v>
      </c>
      <c r="M68" s="195" t="s">
        <v>476</v>
      </c>
    </row>
    <row r="69" spans="1:13" ht="12" customHeight="1" x14ac:dyDescent="0.2">
      <c r="A69" s="231"/>
      <c r="B69" s="199" t="s">
        <v>492</v>
      </c>
      <c r="C69" s="199" t="s">
        <v>136</v>
      </c>
      <c r="D69" s="227">
        <f>SUM(D70:D71)</f>
        <v>132000</v>
      </c>
      <c r="E69" s="272">
        <f>+DATOS!E58</f>
        <v>12000</v>
      </c>
      <c r="F69" s="272">
        <f>+DATOS!F58</f>
        <v>120000</v>
      </c>
      <c r="G69" s="266"/>
      <c r="H69" s="187"/>
      <c r="I69" s="187"/>
      <c r="J69" s="168"/>
      <c r="K69" s="188"/>
      <c r="L69" s="188"/>
      <c r="M69" s="186"/>
    </row>
    <row r="70" spans="1:13" ht="12" customHeight="1" x14ac:dyDescent="0.2">
      <c r="A70" s="229"/>
      <c r="B70" s="196" t="s">
        <v>493</v>
      </c>
      <c r="C70" s="196" t="s">
        <v>494</v>
      </c>
      <c r="D70" s="230">
        <f>+E70</f>
        <v>12000</v>
      </c>
      <c r="E70" s="273">
        <f>+DATOS!E59</f>
        <v>12000</v>
      </c>
      <c r="F70" s="274">
        <f>+DATOS!F59</f>
        <v>0</v>
      </c>
      <c r="G70" s="267"/>
      <c r="H70" s="193"/>
      <c r="I70" s="191"/>
      <c r="J70" s="168"/>
      <c r="K70" s="194">
        <v>1</v>
      </c>
      <c r="L70" s="194">
        <v>5</v>
      </c>
      <c r="M70" s="195" t="s">
        <v>476</v>
      </c>
    </row>
    <row r="71" spans="1:13" ht="12" customHeight="1" x14ac:dyDescent="0.2">
      <c r="A71" s="229"/>
      <c r="B71" s="196" t="s">
        <v>495</v>
      </c>
      <c r="C71" s="196" t="s">
        <v>562</v>
      </c>
      <c r="D71" s="230">
        <f>+F71</f>
        <v>120000</v>
      </c>
      <c r="E71" s="274">
        <f>+DATOS!E60</f>
        <v>0</v>
      </c>
      <c r="F71" s="273">
        <f>+DATOS!F60</f>
        <v>120000</v>
      </c>
      <c r="G71" s="268"/>
      <c r="H71" s="192"/>
      <c r="I71" s="192"/>
      <c r="J71" s="168"/>
      <c r="K71" s="194">
        <v>2</v>
      </c>
      <c r="L71" s="194">
        <v>5</v>
      </c>
      <c r="M71" s="195" t="s">
        <v>476</v>
      </c>
    </row>
    <row r="72" spans="1:13" ht="12" customHeight="1" x14ac:dyDescent="0.2">
      <c r="A72" s="744" t="s">
        <v>496</v>
      </c>
      <c r="B72" s="744"/>
      <c r="C72" s="744"/>
      <c r="D72" s="227">
        <f>+D73+D124</f>
        <v>89021778</v>
      </c>
      <c r="E72" s="272">
        <f>+DATOS!E61</f>
        <v>7762000</v>
      </c>
      <c r="F72" s="272">
        <f>+DATOS!F61</f>
        <v>81259778</v>
      </c>
      <c r="G72" s="266"/>
      <c r="H72" s="187"/>
      <c r="I72" s="187"/>
      <c r="J72" s="168"/>
      <c r="K72" s="188"/>
      <c r="L72" s="188"/>
      <c r="M72" s="186"/>
    </row>
    <row r="73" spans="1:13" ht="12" customHeight="1" x14ac:dyDescent="0.2">
      <c r="A73" s="232">
        <v>2.1</v>
      </c>
      <c r="B73" s="744" t="s">
        <v>497</v>
      </c>
      <c r="C73" s="744"/>
      <c r="D73" s="227">
        <f>+D74+D82</f>
        <v>59222000</v>
      </c>
      <c r="E73" s="272">
        <f>+DATOS!E62</f>
        <v>7762000</v>
      </c>
      <c r="F73" s="272">
        <f>+DATOS!F62</f>
        <v>51460000</v>
      </c>
      <c r="G73" s="266"/>
      <c r="H73" s="187"/>
      <c r="I73" s="187"/>
      <c r="J73" s="168"/>
      <c r="K73" s="188"/>
      <c r="L73" s="188"/>
      <c r="M73" s="186"/>
    </row>
    <row r="74" spans="1:13" ht="12" customHeight="1" x14ac:dyDescent="0.2">
      <c r="A74" s="203" t="s">
        <v>498</v>
      </c>
      <c r="B74" s="203" t="s">
        <v>137</v>
      </c>
      <c r="C74" s="203"/>
      <c r="D74" s="227">
        <f>+D75</f>
        <v>13560000</v>
      </c>
      <c r="E74" s="272">
        <f>+DATOS!E63</f>
        <v>0</v>
      </c>
      <c r="F74" s="272">
        <f>+DATOS!F63</f>
        <v>13560000</v>
      </c>
      <c r="G74" s="266"/>
      <c r="H74" s="187"/>
      <c r="I74" s="187"/>
      <c r="J74" s="168"/>
      <c r="K74" s="188"/>
      <c r="L74" s="188"/>
      <c r="M74" s="186"/>
    </row>
    <row r="75" spans="1:13" ht="12" customHeight="1" x14ac:dyDescent="0.2">
      <c r="A75" s="203" t="s">
        <v>499</v>
      </c>
      <c r="B75" s="203" t="s">
        <v>500</v>
      </c>
      <c r="C75" s="203"/>
      <c r="D75" s="227">
        <f>SUM(D76:D81)</f>
        <v>13560000</v>
      </c>
      <c r="E75" s="272">
        <f>+DATOS!E64</f>
        <v>0</v>
      </c>
      <c r="F75" s="272">
        <f>+DATOS!F64</f>
        <v>13560000</v>
      </c>
      <c r="G75" s="266"/>
      <c r="H75" s="187"/>
      <c r="I75" s="187"/>
      <c r="J75" s="168"/>
      <c r="K75" s="188"/>
      <c r="L75" s="188"/>
      <c r="M75" s="186"/>
    </row>
    <row r="76" spans="1:13" ht="12" customHeight="1" x14ac:dyDescent="0.2">
      <c r="A76" s="189"/>
      <c r="B76" s="209" t="s">
        <v>565</v>
      </c>
      <c r="C76" s="196" t="s">
        <v>138</v>
      </c>
      <c r="D76" s="230">
        <f>+E76</f>
        <v>0</v>
      </c>
      <c r="E76" s="275">
        <f>+DATOS!E65</f>
        <v>0</v>
      </c>
      <c r="F76" s="274">
        <f>+DATOS!F65</f>
        <v>0</v>
      </c>
      <c r="G76" s="267"/>
      <c r="H76" s="193"/>
      <c r="I76" s="191"/>
      <c r="J76" s="168"/>
      <c r="K76" s="194">
        <v>1</v>
      </c>
      <c r="L76" s="194">
        <v>15</v>
      </c>
      <c r="M76" s="195" t="s">
        <v>501</v>
      </c>
    </row>
    <row r="77" spans="1:13" ht="12" customHeight="1" x14ac:dyDescent="0.2">
      <c r="A77" s="189"/>
      <c r="B77" s="209" t="s">
        <v>566</v>
      </c>
      <c r="C77" s="196" t="s">
        <v>138</v>
      </c>
      <c r="D77" s="230">
        <f>+F77</f>
        <v>5000000</v>
      </c>
      <c r="E77" s="274">
        <f>+DATOS!E66</f>
        <v>0</v>
      </c>
      <c r="F77" s="275">
        <f>+DATOS!F66</f>
        <v>5000000</v>
      </c>
      <c r="G77" s="268"/>
      <c r="H77" s="192"/>
      <c r="I77" s="191"/>
      <c r="J77" s="168"/>
      <c r="K77" s="194">
        <v>2</v>
      </c>
      <c r="L77" s="194"/>
      <c r="M77" s="195"/>
    </row>
    <row r="78" spans="1:13" ht="12" customHeight="1" x14ac:dyDescent="0.2">
      <c r="A78" s="189"/>
      <c r="B78" s="209" t="s">
        <v>565</v>
      </c>
      <c r="C78" s="196" t="s">
        <v>139</v>
      </c>
      <c r="D78" s="230">
        <f>+E78</f>
        <v>0</v>
      </c>
      <c r="E78" s="275">
        <f>+DATOS!E67</f>
        <v>0</v>
      </c>
      <c r="F78" s="274">
        <f>+DATOS!F67</f>
        <v>0</v>
      </c>
      <c r="G78" s="267"/>
      <c r="H78" s="193"/>
      <c r="I78" s="191"/>
      <c r="J78" s="168"/>
      <c r="K78" s="194">
        <v>1</v>
      </c>
      <c r="L78" s="194">
        <v>15</v>
      </c>
      <c r="M78" s="195" t="s">
        <v>501</v>
      </c>
    </row>
    <row r="79" spans="1:13" ht="12" customHeight="1" x14ac:dyDescent="0.2">
      <c r="A79" s="189"/>
      <c r="B79" s="209" t="s">
        <v>566</v>
      </c>
      <c r="C79" s="196" t="s">
        <v>139</v>
      </c>
      <c r="D79" s="230">
        <f>+F79</f>
        <v>8560000</v>
      </c>
      <c r="E79" s="274">
        <f>+DATOS!E68</f>
        <v>0</v>
      </c>
      <c r="F79" s="275">
        <f>+DATOS!F68</f>
        <v>8560000</v>
      </c>
      <c r="G79" s="268"/>
      <c r="H79" s="192"/>
      <c r="I79" s="191"/>
      <c r="J79" s="168"/>
      <c r="K79" s="194">
        <v>2</v>
      </c>
      <c r="L79" s="194"/>
      <c r="M79" s="204"/>
    </row>
    <row r="80" spans="1:13" ht="12" customHeight="1" x14ac:dyDescent="0.2">
      <c r="A80" s="189"/>
      <c r="B80" s="209" t="s">
        <v>565</v>
      </c>
      <c r="C80" s="196" t="s">
        <v>561</v>
      </c>
      <c r="D80" s="230">
        <f>+E80</f>
        <v>0</v>
      </c>
      <c r="E80" s="275">
        <f>+DATOS!E69</f>
        <v>0</v>
      </c>
      <c r="F80" s="274">
        <f>+DATOS!F69</f>
        <v>0</v>
      </c>
      <c r="G80" s="267"/>
      <c r="H80" s="193"/>
      <c r="I80" s="191"/>
      <c r="J80" s="168"/>
      <c r="K80" s="194">
        <v>1</v>
      </c>
      <c r="L80" s="194">
        <v>17</v>
      </c>
      <c r="M80" s="196" t="s">
        <v>502</v>
      </c>
    </row>
    <row r="81" spans="1:13" ht="12" customHeight="1" x14ac:dyDescent="0.2">
      <c r="A81" s="189"/>
      <c r="B81" s="209" t="s">
        <v>566</v>
      </c>
      <c r="C81" s="196" t="s">
        <v>561</v>
      </c>
      <c r="D81" s="230">
        <f>+F81</f>
        <v>0</v>
      </c>
      <c r="E81" s="274">
        <f>+DATOS!E70</f>
        <v>0</v>
      </c>
      <c r="F81" s="275">
        <f>+DATOS!F70</f>
        <v>0</v>
      </c>
      <c r="G81" s="268"/>
      <c r="H81" s="192"/>
      <c r="I81" s="191"/>
      <c r="J81" s="168"/>
      <c r="K81" s="194">
        <v>2</v>
      </c>
      <c r="L81" s="194"/>
      <c r="M81" s="205"/>
    </row>
    <row r="82" spans="1:13" ht="12" customHeight="1" x14ac:dyDescent="0.2">
      <c r="A82" s="203" t="s">
        <v>503</v>
      </c>
      <c r="B82" s="203" t="s">
        <v>140</v>
      </c>
      <c r="C82" s="203"/>
      <c r="D82" s="227">
        <f>+D83+D88+D121</f>
        <v>45662000</v>
      </c>
      <c r="E82" s="272">
        <f>+DATOS!E71</f>
        <v>7762000</v>
      </c>
      <c r="F82" s="272">
        <f>+DATOS!F71</f>
        <v>37900000</v>
      </c>
      <c r="G82" s="266"/>
      <c r="H82" s="187"/>
      <c r="I82" s="187"/>
      <c r="J82" s="168"/>
      <c r="K82" s="188" t="s">
        <v>504</v>
      </c>
      <c r="L82" s="188"/>
      <c r="M82" s="186"/>
    </row>
    <row r="83" spans="1:13" ht="12" customHeight="1" x14ac:dyDescent="0.2">
      <c r="A83" s="233" t="s">
        <v>505</v>
      </c>
      <c r="B83" s="203" t="s">
        <v>506</v>
      </c>
      <c r="C83" s="203"/>
      <c r="D83" s="227">
        <f>SUM(D84:D87)</f>
        <v>35512000</v>
      </c>
      <c r="E83" s="272">
        <f>+DATOS!E72</f>
        <v>5512000</v>
      </c>
      <c r="F83" s="272">
        <f>+DATOS!F72</f>
        <v>30000000</v>
      </c>
      <c r="G83" s="266"/>
      <c r="H83" s="187"/>
      <c r="I83" s="187"/>
      <c r="J83" s="168"/>
      <c r="K83" s="188"/>
      <c r="L83" s="188"/>
      <c r="M83" s="186"/>
    </row>
    <row r="84" spans="1:13" ht="12" customHeight="1" x14ac:dyDescent="0.2">
      <c r="A84" s="189"/>
      <c r="B84" s="209" t="s">
        <v>565</v>
      </c>
      <c r="C84" s="196" t="s">
        <v>507</v>
      </c>
      <c r="D84" s="230">
        <f>+E84</f>
        <v>0</v>
      </c>
      <c r="E84" s="275">
        <f>+DATOS!E73</f>
        <v>0</v>
      </c>
      <c r="F84" s="274">
        <f>+DATOS!F73</f>
        <v>0</v>
      </c>
      <c r="G84" s="267"/>
      <c r="H84" s="193"/>
      <c r="I84" s="191"/>
      <c r="J84" s="168"/>
      <c r="K84" s="194">
        <v>1</v>
      </c>
      <c r="L84" s="194">
        <v>7</v>
      </c>
      <c r="M84" s="195" t="s">
        <v>508</v>
      </c>
    </row>
    <row r="85" spans="1:13" ht="12" customHeight="1" x14ac:dyDescent="0.2">
      <c r="A85" s="189"/>
      <c r="B85" s="209" t="s">
        <v>566</v>
      </c>
      <c r="C85" s="196" t="s">
        <v>507</v>
      </c>
      <c r="D85" s="230">
        <f>+F85</f>
        <v>6000000</v>
      </c>
      <c r="E85" s="274">
        <f>+DATOS!E74</f>
        <v>0</v>
      </c>
      <c r="F85" s="275">
        <f>+DATOS!F74</f>
        <v>6000000</v>
      </c>
      <c r="G85" s="268"/>
      <c r="H85" s="192"/>
      <c r="I85" s="191"/>
      <c r="J85" s="168"/>
      <c r="K85" s="194">
        <v>2</v>
      </c>
      <c r="L85" s="194"/>
      <c r="M85" s="195"/>
    </row>
    <row r="86" spans="1:13" ht="12" customHeight="1" x14ac:dyDescent="0.2">
      <c r="A86" s="189"/>
      <c r="B86" s="209" t="s">
        <v>565</v>
      </c>
      <c r="C86" s="196" t="s">
        <v>88</v>
      </c>
      <c r="D86" s="230">
        <f>+E86</f>
        <v>5512000</v>
      </c>
      <c r="E86" s="275">
        <f>+DATOS!E75</f>
        <v>5512000</v>
      </c>
      <c r="F86" s="274">
        <f>+DATOS!F75</f>
        <v>0</v>
      </c>
      <c r="G86" s="267"/>
      <c r="H86" s="193"/>
      <c r="I86" s="191"/>
      <c r="J86" s="168"/>
      <c r="K86" s="194">
        <v>1</v>
      </c>
      <c r="L86" s="194">
        <v>7</v>
      </c>
      <c r="M86" s="195" t="s">
        <v>508</v>
      </c>
    </row>
    <row r="87" spans="1:13" ht="12" customHeight="1" x14ac:dyDescent="0.2">
      <c r="A87" s="189"/>
      <c r="B87" s="209" t="s">
        <v>566</v>
      </c>
      <c r="C87" s="196" t="s">
        <v>88</v>
      </c>
      <c r="D87" s="230">
        <f>+F87</f>
        <v>24000000</v>
      </c>
      <c r="E87" s="274">
        <f>+DATOS!E76</f>
        <v>0</v>
      </c>
      <c r="F87" s="275">
        <f>+DATOS!F76</f>
        <v>24000000</v>
      </c>
      <c r="G87" s="268"/>
      <c r="H87" s="192"/>
      <c r="I87" s="191"/>
      <c r="J87" s="168"/>
      <c r="K87" s="194">
        <v>2</v>
      </c>
      <c r="L87" s="194"/>
      <c r="M87" s="195"/>
    </row>
    <row r="88" spans="1:13" ht="12" customHeight="1" x14ac:dyDescent="0.2">
      <c r="A88" s="203" t="s">
        <v>509</v>
      </c>
      <c r="B88" s="203" t="s">
        <v>510</v>
      </c>
      <c r="C88" s="233"/>
      <c r="D88" s="227">
        <f>+D89+D94+D105+D108+D111+D114</f>
        <v>10150000</v>
      </c>
      <c r="E88" s="272">
        <f>+DATOS!E77</f>
        <v>2250000</v>
      </c>
      <c r="F88" s="272">
        <f>+DATOS!F77</f>
        <v>7900000</v>
      </c>
      <c r="G88" s="266"/>
      <c r="H88" s="187"/>
      <c r="I88" s="187"/>
      <c r="J88" s="168"/>
      <c r="K88" s="188"/>
      <c r="L88" s="188"/>
      <c r="M88" s="186"/>
    </row>
    <row r="89" spans="1:13" ht="12" customHeight="1" x14ac:dyDescent="0.2">
      <c r="A89" s="203" t="s">
        <v>511</v>
      </c>
      <c r="B89" s="203" t="s">
        <v>512</v>
      </c>
      <c r="C89" s="233"/>
      <c r="D89" s="227">
        <f>SUM(D90:D93)</f>
        <v>0</v>
      </c>
      <c r="E89" s="272">
        <f>+DATOS!E78</f>
        <v>0</v>
      </c>
      <c r="F89" s="272">
        <f>+DATOS!F78</f>
        <v>0</v>
      </c>
      <c r="G89" s="266"/>
      <c r="H89" s="187"/>
      <c r="I89" s="187"/>
      <c r="J89" s="168"/>
      <c r="K89" s="188"/>
      <c r="L89" s="188"/>
      <c r="M89" s="186"/>
    </row>
    <row r="90" spans="1:13" ht="12" customHeight="1" x14ac:dyDescent="0.2">
      <c r="A90" s="208"/>
      <c r="B90" s="209" t="s">
        <v>565</v>
      </c>
      <c r="C90" s="206" t="s">
        <v>513</v>
      </c>
      <c r="D90" s="230">
        <f>+E90</f>
        <v>0</v>
      </c>
      <c r="E90" s="275">
        <f>+DATOS!E79</f>
        <v>0</v>
      </c>
      <c r="F90" s="274">
        <f>+DATOS!F79</f>
        <v>0</v>
      </c>
      <c r="G90" s="267"/>
      <c r="H90" s="193"/>
      <c r="I90" s="191"/>
      <c r="J90" s="168"/>
      <c r="K90" s="194">
        <v>1</v>
      </c>
      <c r="L90" s="194">
        <v>8</v>
      </c>
      <c r="M90" s="195" t="s">
        <v>514</v>
      </c>
    </row>
    <row r="91" spans="1:13" ht="12" customHeight="1" x14ac:dyDescent="0.2">
      <c r="A91" s="208"/>
      <c r="B91" s="209" t="s">
        <v>566</v>
      </c>
      <c r="C91" s="206" t="s">
        <v>513</v>
      </c>
      <c r="D91" s="230">
        <f>+F91</f>
        <v>0</v>
      </c>
      <c r="E91" s="274">
        <f>+DATOS!E80</f>
        <v>0</v>
      </c>
      <c r="F91" s="275">
        <f>+DATOS!F80</f>
        <v>0</v>
      </c>
      <c r="G91" s="268"/>
      <c r="H91" s="192"/>
      <c r="I91" s="191"/>
      <c r="J91" s="168"/>
      <c r="K91" s="194">
        <v>2</v>
      </c>
      <c r="L91" s="194"/>
      <c r="M91" s="195"/>
    </row>
    <row r="92" spans="1:13" ht="12" customHeight="1" x14ac:dyDescent="0.2">
      <c r="A92" s="208"/>
      <c r="B92" s="209" t="s">
        <v>565</v>
      </c>
      <c r="C92" s="206" t="s">
        <v>515</v>
      </c>
      <c r="D92" s="230">
        <f>+E92</f>
        <v>0</v>
      </c>
      <c r="E92" s="275">
        <f>+DATOS!E81</f>
        <v>0</v>
      </c>
      <c r="F92" s="274">
        <f>+DATOS!F81</f>
        <v>0</v>
      </c>
      <c r="G92" s="267"/>
      <c r="H92" s="193"/>
      <c r="I92" s="191"/>
      <c r="J92" s="168"/>
      <c r="K92" s="194">
        <v>1</v>
      </c>
      <c r="L92" s="194">
        <v>8</v>
      </c>
      <c r="M92" s="195" t="s">
        <v>514</v>
      </c>
    </row>
    <row r="93" spans="1:13" ht="12" customHeight="1" x14ac:dyDescent="0.2">
      <c r="A93" s="208"/>
      <c r="B93" s="209" t="s">
        <v>566</v>
      </c>
      <c r="C93" s="206" t="s">
        <v>515</v>
      </c>
      <c r="D93" s="230">
        <f>+F93</f>
        <v>0</v>
      </c>
      <c r="E93" s="274">
        <f>+DATOS!E82</f>
        <v>0</v>
      </c>
      <c r="F93" s="275">
        <f>+DATOS!F82</f>
        <v>0</v>
      </c>
      <c r="G93" s="268"/>
      <c r="H93" s="192"/>
      <c r="I93" s="191"/>
      <c r="J93" s="168"/>
      <c r="K93" s="194">
        <v>2</v>
      </c>
      <c r="L93" s="194"/>
      <c r="M93" s="195"/>
    </row>
    <row r="94" spans="1:13" ht="12" customHeight="1" x14ac:dyDescent="0.2">
      <c r="A94" s="233" t="s">
        <v>516</v>
      </c>
      <c r="B94" s="203" t="s">
        <v>331</v>
      </c>
      <c r="C94" s="233"/>
      <c r="D94" s="227">
        <f>SUM(D95:D104)</f>
        <v>2500000</v>
      </c>
      <c r="E94" s="272">
        <f>+DATOS!E83</f>
        <v>2000000</v>
      </c>
      <c r="F94" s="272">
        <f>+DATOS!F83</f>
        <v>500000</v>
      </c>
      <c r="G94" s="266"/>
      <c r="H94" s="187"/>
      <c r="I94" s="187"/>
      <c r="J94" s="168"/>
      <c r="K94" s="188"/>
      <c r="L94" s="188"/>
      <c r="M94" s="186"/>
    </row>
    <row r="95" spans="1:13" ht="12" customHeight="1" x14ac:dyDescent="0.2">
      <c r="A95" s="208"/>
      <c r="B95" s="209" t="s">
        <v>565</v>
      </c>
      <c r="C95" s="206" t="s">
        <v>517</v>
      </c>
      <c r="D95" s="230">
        <f>+E95</f>
        <v>0</v>
      </c>
      <c r="E95" s="275">
        <f>+DATOS!E84</f>
        <v>0</v>
      </c>
      <c r="F95" s="274">
        <f>+DATOS!F84</f>
        <v>0</v>
      </c>
      <c r="G95" s="267"/>
      <c r="H95" s="193"/>
      <c r="I95" s="191"/>
      <c r="J95" s="168"/>
      <c r="K95" s="194">
        <v>1</v>
      </c>
      <c r="L95" s="194">
        <v>9</v>
      </c>
      <c r="M95" s="195" t="s">
        <v>518</v>
      </c>
    </row>
    <row r="96" spans="1:13" ht="12" customHeight="1" x14ac:dyDescent="0.2">
      <c r="A96" s="208"/>
      <c r="B96" s="209" t="s">
        <v>566</v>
      </c>
      <c r="C96" s="206" t="s">
        <v>517</v>
      </c>
      <c r="D96" s="230">
        <f>+F96</f>
        <v>0</v>
      </c>
      <c r="E96" s="274">
        <f>+DATOS!E85</f>
        <v>0</v>
      </c>
      <c r="F96" s="275">
        <f>+DATOS!F85</f>
        <v>0</v>
      </c>
      <c r="G96" s="268"/>
      <c r="H96" s="192"/>
      <c r="I96" s="191"/>
      <c r="J96" s="168"/>
      <c r="K96" s="194">
        <v>2</v>
      </c>
      <c r="L96" s="194"/>
      <c r="M96" s="195"/>
    </row>
    <row r="97" spans="1:13" ht="12" customHeight="1" x14ac:dyDescent="0.2">
      <c r="A97" s="208"/>
      <c r="B97" s="209" t="s">
        <v>565</v>
      </c>
      <c r="C97" s="206" t="s">
        <v>519</v>
      </c>
      <c r="D97" s="230">
        <f>+E97</f>
        <v>0</v>
      </c>
      <c r="E97" s="275">
        <f>+DATOS!E86</f>
        <v>0</v>
      </c>
      <c r="F97" s="274">
        <f>+DATOS!F86</f>
        <v>0</v>
      </c>
      <c r="G97" s="267"/>
      <c r="H97" s="193"/>
      <c r="I97" s="191"/>
      <c r="J97" s="168"/>
      <c r="K97" s="194">
        <v>1</v>
      </c>
      <c r="L97" s="194">
        <v>10</v>
      </c>
      <c r="M97" s="195" t="s">
        <v>520</v>
      </c>
    </row>
    <row r="98" spans="1:13" ht="12" customHeight="1" x14ac:dyDescent="0.2">
      <c r="A98" s="208"/>
      <c r="B98" s="209" t="s">
        <v>566</v>
      </c>
      <c r="C98" s="206" t="s">
        <v>519</v>
      </c>
      <c r="D98" s="230">
        <f>+F98</f>
        <v>0</v>
      </c>
      <c r="E98" s="274">
        <f>+DATOS!E87</f>
        <v>0</v>
      </c>
      <c r="F98" s="275">
        <f>+DATOS!F87</f>
        <v>0</v>
      </c>
      <c r="G98" s="268"/>
      <c r="H98" s="192"/>
      <c r="I98" s="191"/>
      <c r="J98" s="168"/>
      <c r="K98" s="194">
        <v>2</v>
      </c>
      <c r="L98" s="194"/>
      <c r="M98" s="195"/>
    </row>
    <row r="99" spans="1:13" ht="12" customHeight="1" x14ac:dyDescent="0.2">
      <c r="A99" s="208"/>
      <c r="B99" s="209" t="s">
        <v>565</v>
      </c>
      <c r="C99" s="206" t="s">
        <v>521</v>
      </c>
      <c r="D99" s="230">
        <f>+E99</f>
        <v>2000000</v>
      </c>
      <c r="E99" s="275">
        <f>+DATOS!E88</f>
        <v>2000000</v>
      </c>
      <c r="F99" s="274">
        <f>+DATOS!F88</f>
        <v>0</v>
      </c>
      <c r="G99" s="267"/>
      <c r="H99" s="193"/>
      <c r="I99" s="191"/>
      <c r="J99" s="168"/>
      <c r="K99" s="194">
        <v>1</v>
      </c>
      <c r="L99" s="194">
        <v>11</v>
      </c>
      <c r="M99" s="195" t="s">
        <v>522</v>
      </c>
    </row>
    <row r="100" spans="1:13" ht="12" customHeight="1" x14ac:dyDescent="0.2">
      <c r="A100" s="208"/>
      <c r="B100" s="209" t="s">
        <v>566</v>
      </c>
      <c r="C100" s="206" t="s">
        <v>521</v>
      </c>
      <c r="D100" s="230">
        <f>+F100</f>
        <v>500000</v>
      </c>
      <c r="E100" s="274">
        <f>+DATOS!E89</f>
        <v>0</v>
      </c>
      <c r="F100" s="275">
        <f>+DATOS!F89</f>
        <v>500000</v>
      </c>
      <c r="G100" s="268"/>
      <c r="H100" s="192"/>
      <c r="I100" s="191"/>
      <c r="J100" s="168"/>
      <c r="K100" s="194">
        <v>2</v>
      </c>
      <c r="L100" s="194"/>
      <c r="M100" s="195"/>
    </row>
    <row r="101" spans="1:13" ht="12" customHeight="1" x14ac:dyDescent="0.2">
      <c r="A101" s="208"/>
      <c r="B101" s="209" t="s">
        <v>565</v>
      </c>
      <c r="C101" s="206" t="s">
        <v>523</v>
      </c>
      <c r="D101" s="230">
        <f>+E101</f>
        <v>0</v>
      </c>
      <c r="E101" s="275">
        <f>+DATOS!E90</f>
        <v>0</v>
      </c>
      <c r="F101" s="274">
        <f>+DATOS!F90</f>
        <v>0</v>
      </c>
      <c r="G101" s="267"/>
      <c r="H101" s="193"/>
      <c r="I101" s="191"/>
      <c r="J101" s="168"/>
      <c r="K101" s="194">
        <v>1</v>
      </c>
      <c r="L101" s="194">
        <v>12</v>
      </c>
      <c r="M101" s="195" t="s">
        <v>524</v>
      </c>
    </row>
    <row r="102" spans="1:13" ht="12" customHeight="1" x14ac:dyDescent="0.2">
      <c r="A102" s="208"/>
      <c r="B102" s="209" t="s">
        <v>566</v>
      </c>
      <c r="C102" s="206" t="s">
        <v>523</v>
      </c>
      <c r="D102" s="230">
        <f>+F102</f>
        <v>0</v>
      </c>
      <c r="E102" s="274">
        <f>+DATOS!E91</f>
        <v>0</v>
      </c>
      <c r="F102" s="275">
        <f>+DATOS!F91</f>
        <v>0</v>
      </c>
      <c r="G102" s="268"/>
      <c r="H102" s="192"/>
      <c r="I102" s="191"/>
      <c r="J102" s="168"/>
      <c r="K102" s="194">
        <v>2</v>
      </c>
      <c r="L102" s="194"/>
      <c r="M102" s="204"/>
    </row>
    <row r="103" spans="1:13" ht="12" customHeight="1" x14ac:dyDescent="0.2">
      <c r="A103" s="208"/>
      <c r="B103" s="209" t="s">
        <v>565</v>
      </c>
      <c r="C103" s="206" t="s">
        <v>525</v>
      </c>
      <c r="D103" s="230">
        <f>+E103</f>
        <v>0</v>
      </c>
      <c r="E103" s="275">
        <f>+DATOS!E92</f>
        <v>0</v>
      </c>
      <c r="F103" s="274">
        <f>+DATOS!F92</f>
        <v>0</v>
      </c>
      <c r="G103" s="267"/>
      <c r="H103" s="193"/>
      <c r="I103" s="191"/>
      <c r="J103" s="168"/>
      <c r="K103" s="194">
        <v>1</v>
      </c>
      <c r="L103" s="194">
        <v>13</v>
      </c>
      <c r="M103" s="206" t="s">
        <v>525</v>
      </c>
    </row>
    <row r="104" spans="1:13" ht="12" customHeight="1" x14ac:dyDescent="0.2">
      <c r="A104" s="208"/>
      <c r="B104" s="209" t="s">
        <v>566</v>
      </c>
      <c r="C104" s="206" t="s">
        <v>525</v>
      </c>
      <c r="D104" s="230">
        <f>+F104</f>
        <v>0</v>
      </c>
      <c r="E104" s="274">
        <f>+DATOS!E93</f>
        <v>0</v>
      </c>
      <c r="F104" s="275">
        <f>+DATOS!F93</f>
        <v>0</v>
      </c>
      <c r="G104" s="268"/>
      <c r="H104" s="192"/>
      <c r="I104" s="191"/>
      <c r="J104" s="168"/>
      <c r="K104" s="194">
        <v>2</v>
      </c>
      <c r="L104" s="194"/>
      <c r="M104" s="207"/>
    </row>
    <row r="105" spans="1:13" ht="12" customHeight="1" x14ac:dyDescent="0.2">
      <c r="A105" s="233" t="s">
        <v>526</v>
      </c>
      <c r="B105" s="203" t="s">
        <v>527</v>
      </c>
      <c r="C105" s="233"/>
      <c r="D105" s="227">
        <f>SUM(D106:D107)</f>
        <v>0</v>
      </c>
      <c r="E105" s="272">
        <f>+DATOS!E94</f>
        <v>0</v>
      </c>
      <c r="F105" s="272">
        <f>+DATOS!F94</f>
        <v>0</v>
      </c>
      <c r="G105" s="266"/>
      <c r="H105" s="187"/>
      <c r="I105" s="187"/>
      <c r="J105" s="168"/>
      <c r="K105" s="188"/>
      <c r="L105" s="188"/>
      <c r="M105" s="186"/>
    </row>
    <row r="106" spans="1:13" ht="12" customHeight="1" x14ac:dyDescent="0.2">
      <c r="A106" s="208"/>
      <c r="B106" s="209" t="s">
        <v>565</v>
      </c>
      <c r="C106" s="206" t="s">
        <v>143</v>
      </c>
      <c r="D106" s="230">
        <f>+E106</f>
        <v>0</v>
      </c>
      <c r="E106" s="275">
        <f>+DATOS!E95</f>
        <v>0</v>
      </c>
      <c r="F106" s="274">
        <f>+DATOS!F95</f>
        <v>0</v>
      </c>
      <c r="G106" s="267"/>
      <c r="H106" s="193"/>
      <c r="I106" s="191"/>
      <c r="J106" s="168"/>
      <c r="K106" s="194">
        <v>1</v>
      </c>
      <c r="L106" s="194">
        <v>14</v>
      </c>
      <c r="M106" s="195" t="s">
        <v>528</v>
      </c>
    </row>
    <row r="107" spans="1:13" ht="12" customHeight="1" x14ac:dyDescent="0.2">
      <c r="A107" s="208"/>
      <c r="B107" s="209" t="s">
        <v>566</v>
      </c>
      <c r="C107" s="206" t="s">
        <v>143</v>
      </c>
      <c r="D107" s="230">
        <f>+F107</f>
        <v>0</v>
      </c>
      <c r="E107" s="274">
        <f>+DATOS!E96</f>
        <v>0</v>
      </c>
      <c r="F107" s="275">
        <f>+DATOS!F96</f>
        <v>0</v>
      </c>
      <c r="G107" s="268"/>
      <c r="H107" s="192"/>
      <c r="I107" s="192"/>
      <c r="J107" s="168"/>
      <c r="K107" s="194">
        <v>2</v>
      </c>
      <c r="L107" s="194"/>
      <c r="M107" s="195"/>
    </row>
    <row r="108" spans="1:13" ht="12" customHeight="1" x14ac:dyDescent="0.2">
      <c r="A108" s="233" t="s">
        <v>529</v>
      </c>
      <c r="B108" s="203" t="s">
        <v>530</v>
      </c>
      <c r="C108" s="233"/>
      <c r="D108" s="227">
        <f>SUM(D109:D110)</f>
        <v>7000000</v>
      </c>
      <c r="E108" s="272">
        <f>+DATOS!E97</f>
        <v>0</v>
      </c>
      <c r="F108" s="272">
        <f>+DATOS!F97</f>
        <v>7000000</v>
      </c>
      <c r="G108" s="266"/>
      <c r="H108" s="187"/>
      <c r="I108" s="187"/>
      <c r="J108" s="168"/>
      <c r="K108" s="188"/>
      <c r="L108" s="188"/>
      <c r="M108" s="186"/>
    </row>
    <row r="109" spans="1:13" ht="12" customHeight="1" x14ac:dyDescent="0.2">
      <c r="A109" s="208"/>
      <c r="B109" s="209" t="s">
        <v>565</v>
      </c>
      <c r="C109" s="206" t="s">
        <v>168</v>
      </c>
      <c r="D109" s="230">
        <f>+E109</f>
        <v>0</v>
      </c>
      <c r="E109" s="275">
        <f>+DATOS!E98</f>
        <v>0</v>
      </c>
      <c r="F109" s="274">
        <f>+DATOS!F98</f>
        <v>0</v>
      </c>
      <c r="G109" s="267"/>
      <c r="H109" s="193"/>
      <c r="I109" s="191"/>
      <c r="J109" s="168"/>
      <c r="K109" s="194">
        <v>1</v>
      </c>
      <c r="L109" s="194">
        <v>16</v>
      </c>
      <c r="M109" s="206" t="s">
        <v>168</v>
      </c>
    </row>
    <row r="110" spans="1:13" ht="12" customHeight="1" x14ac:dyDescent="0.2">
      <c r="A110" s="208"/>
      <c r="B110" s="209" t="s">
        <v>566</v>
      </c>
      <c r="C110" s="206" t="s">
        <v>168</v>
      </c>
      <c r="D110" s="230">
        <f>+F110</f>
        <v>7000000</v>
      </c>
      <c r="E110" s="274">
        <f>+DATOS!E99</f>
        <v>0</v>
      </c>
      <c r="F110" s="275">
        <f>+DATOS!F99</f>
        <v>7000000</v>
      </c>
      <c r="G110" s="268"/>
      <c r="H110" s="192"/>
      <c r="I110" s="192"/>
      <c r="J110" s="168"/>
      <c r="K110" s="194">
        <v>2</v>
      </c>
      <c r="L110" s="194"/>
      <c r="M110" s="207"/>
    </row>
    <row r="111" spans="1:13" ht="12" customHeight="1" x14ac:dyDescent="0.2">
      <c r="A111" s="233" t="s">
        <v>531</v>
      </c>
      <c r="B111" s="203" t="s">
        <v>532</v>
      </c>
      <c r="C111" s="233"/>
      <c r="D111" s="227">
        <f>SUM(D112:D113)</f>
        <v>0</v>
      </c>
      <c r="E111" s="272">
        <f>+DATOS!E100</f>
        <v>0</v>
      </c>
      <c r="F111" s="272">
        <f>+DATOS!F100</f>
        <v>0</v>
      </c>
      <c r="G111" s="266"/>
      <c r="H111" s="187"/>
      <c r="I111" s="187"/>
      <c r="J111" s="168"/>
      <c r="K111" s="188"/>
      <c r="L111" s="188"/>
      <c r="M111" s="186"/>
    </row>
    <row r="112" spans="1:13" ht="12" customHeight="1" x14ac:dyDescent="0.2">
      <c r="A112" s="208"/>
      <c r="B112" s="209" t="s">
        <v>565</v>
      </c>
      <c r="C112" s="206" t="s">
        <v>533</v>
      </c>
      <c r="D112" s="230">
        <f>+E112</f>
        <v>0</v>
      </c>
      <c r="E112" s="275">
        <f>+DATOS!E101</f>
        <v>0</v>
      </c>
      <c r="F112" s="274">
        <f>+DATOS!F101</f>
        <v>0</v>
      </c>
      <c r="G112" s="267"/>
      <c r="H112" s="193"/>
      <c r="I112" s="191"/>
      <c r="J112" s="168"/>
      <c r="K112" s="194">
        <v>1</v>
      </c>
      <c r="L112" s="194">
        <v>18</v>
      </c>
      <c r="M112" s="195" t="s">
        <v>534</v>
      </c>
    </row>
    <row r="113" spans="1:13" ht="12" customHeight="1" x14ac:dyDescent="0.2">
      <c r="A113" s="208"/>
      <c r="B113" s="209" t="s">
        <v>566</v>
      </c>
      <c r="C113" s="206" t="s">
        <v>533</v>
      </c>
      <c r="D113" s="230">
        <f>+F113</f>
        <v>0</v>
      </c>
      <c r="E113" s="274">
        <f>+DATOS!E102</f>
        <v>0</v>
      </c>
      <c r="F113" s="275">
        <f>+DATOS!F102</f>
        <v>0</v>
      </c>
      <c r="G113" s="268"/>
      <c r="H113" s="192"/>
      <c r="I113" s="192"/>
      <c r="J113" s="168"/>
      <c r="K113" s="194">
        <v>2</v>
      </c>
      <c r="L113" s="194"/>
      <c r="M113" s="195"/>
    </row>
    <row r="114" spans="1:13" ht="12" customHeight="1" x14ac:dyDescent="0.2">
      <c r="A114" s="233" t="s">
        <v>535</v>
      </c>
      <c r="B114" s="203" t="s">
        <v>536</v>
      </c>
      <c r="C114" s="233"/>
      <c r="D114" s="227">
        <f>SUM(D115:D120)</f>
        <v>650000</v>
      </c>
      <c r="E114" s="272">
        <f>+DATOS!E103</f>
        <v>250000</v>
      </c>
      <c r="F114" s="272">
        <f>+DATOS!F103</f>
        <v>400000</v>
      </c>
      <c r="G114" s="266"/>
      <c r="H114" s="187"/>
      <c r="I114" s="187"/>
      <c r="J114" s="168"/>
      <c r="K114" s="188"/>
      <c r="L114" s="188"/>
      <c r="M114" s="186"/>
    </row>
    <row r="115" spans="1:13" ht="12" customHeight="1" x14ac:dyDescent="0.2">
      <c r="A115" s="208"/>
      <c r="B115" s="209" t="s">
        <v>565</v>
      </c>
      <c r="C115" s="206" t="s">
        <v>537</v>
      </c>
      <c r="D115" s="230">
        <f>+E115</f>
        <v>250000</v>
      </c>
      <c r="E115" s="275">
        <f>+DATOS!E104</f>
        <v>250000</v>
      </c>
      <c r="F115" s="274">
        <f>+DATOS!F104</f>
        <v>0</v>
      </c>
      <c r="G115" s="267"/>
      <c r="H115" s="193"/>
      <c r="I115" s="191"/>
      <c r="J115" s="168"/>
      <c r="K115" s="194">
        <v>1</v>
      </c>
      <c r="L115" s="194">
        <v>18</v>
      </c>
      <c r="M115" s="195" t="s">
        <v>534</v>
      </c>
    </row>
    <row r="116" spans="1:13" ht="12" customHeight="1" x14ac:dyDescent="0.2">
      <c r="A116" s="208"/>
      <c r="B116" s="209" t="s">
        <v>566</v>
      </c>
      <c r="C116" s="206" t="s">
        <v>537</v>
      </c>
      <c r="D116" s="230">
        <f>+F116</f>
        <v>400000</v>
      </c>
      <c r="E116" s="274">
        <f>+DATOS!E105</f>
        <v>0</v>
      </c>
      <c r="F116" s="275">
        <f>+DATOS!F105</f>
        <v>400000</v>
      </c>
      <c r="G116" s="268"/>
      <c r="H116" s="192"/>
      <c r="I116" s="192"/>
      <c r="J116" s="168"/>
      <c r="K116" s="194">
        <v>2</v>
      </c>
      <c r="L116" s="194"/>
      <c r="M116" s="195"/>
    </row>
    <row r="117" spans="1:13" ht="12" customHeight="1" x14ac:dyDescent="0.2">
      <c r="A117" s="208"/>
      <c r="B117" s="209" t="s">
        <v>565</v>
      </c>
      <c r="C117" s="206" t="s">
        <v>538</v>
      </c>
      <c r="D117" s="230">
        <f>+E117</f>
        <v>0</v>
      </c>
      <c r="E117" s="275">
        <f>+DATOS!E106</f>
        <v>0</v>
      </c>
      <c r="F117" s="274">
        <f>+DATOS!F106</f>
        <v>0</v>
      </c>
      <c r="G117" s="267"/>
      <c r="H117" s="193"/>
      <c r="I117" s="191"/>
      <c r="J117" s="168"/>
      <c r="K117" s="194">
        <v>1</v>
      </c>
      <c r="L117" s="194">
        <v>18</v>
      </c>
      <c r="M117" s="195" t="s">
        <v>534</v>
      </c>
    </row>
    <row r="118" spans="1:13" ht="12" customHeight="1" x14ac:dyDescent="0.2">
      <c r="A118" s="208"/>
      <c r="B118" s="209" t="s">
        <v>566</v>
      </c>
      <c r="C118" s="206" t="s">
        <v>538</v>
      </c>
      <c r="D118" s="230">
        <f>+F118</f>
        <v>0</v>
      </c>
      <c r="E118" s="274">
        <f>+DATOS!E107</f>
        <v>0</v>
      </c>
      <c r="F118" s="275">
        <f>+DATOS!F107</f>
        <v>0</v>
      </c>
      <c r="G118" s="268"/>
      <c r="H118" s="192"/>
      <c r="I118" s="192"/>
      <c r="J118" s="168"/>
      <c r="K118" s="194">
        <v>2</v>
      </c>
      <c r="L118" s="194"/>
      <c r="M118" s="195"/>
    </row>
    <row r="119" spans="1:13" ht="12" customHeight="1" x14ac:dyDescent="0.2">
      <c r="A119" s="208"/>
      <c r="B119" s="209" t="s">
        <v>565</v>
      </c>
      <c r="C119" s="206" t="s">
        <v>539</v>
      </c>
      <c r="D119" s="230">
        <f>+E119</f>
        <v>0</v>
      </c>
      <c r="E119" s="275">
        <f>+DATOS!E108</f>
        <v>0</v>
      </c>
      <c r="F119" s="274">
        <f>+DATOS!F108</f>
        <v>0</v>
      </c>
      <c r="G119" s="267"/>
      <c r="H119" s="193"/>
      <c r="I119" s="191"/>
      <c r="J119" s="168"/>
      <c r="K119" s="194">
        <v>1</v>
      </c>
      <c r="L119" s="194">
        <v>18</v>
      </c>
      <c r="M119" s="195" t="s">
        <v>534</v>
      </c>
    </row>
    <row r="120" spans="1:13" ht="12" customHeight="1" x14ac:dyDescent="0.2">
      <c r="A120" s="208"/>
      <c r="B120" s="209" t="s">
        <v>566</v>
      </c>
      <c r="C120" s="206" t="s">
        <v>539</v>
      </c>
      <c r="D120" s="230">
        <f>+F120</f>
        <v>0</v>
      </c>
      <c r="E120" s="274">
        <f>+DATOS!E109</f>
        <v>0</v>
      </c>
      <c r="F120" s="275">
        <f>+DATOS!F109</f>
        <v>0</v>
      </c>
      <c r="G120" s="268"/>
      <c r="H120" s="192"/>
      <c r="I120" s="192"/>
      <c r="J120" s="168"/>
      <c r="K120" s="194">
        <v>2</v>
      </c>
      <c r="L120" s="194"/>
      <c r="M120" s="195"/>
    </row>
    <row r="121" spans="1:13" ht="12" customHeight="1" x14ac:dyDescent="0.2">
      <c r="A121" s="175" t="s">
        <v>540</v>
      </c>
      <c r="B121" s="203" t="s">
        <v>541</v>
      </c>
      <c r="C121" s="233"/>
      <c r="D121" s="227">
        <f>SUM(D122:D123)</f>
        <v>0</v>
      </c>
      <c r="E121" s="272">
        <f>+DATOS!E110</f>
        <v>0</v>
      </c>
      <c r="F121" s="272">
        <f>+DATOS!F110</f>
        <v>0</v>
      </c>
      <c r="G121" s="266"/>
      <c r="H121" s="187"/>
      <c r="I121" s="187"/>
      <c r="J121" s="168"/>
      <c r="K121" s="188"/>
      <c r="L121" s="188"/>
      <c r="M121" s="186"/>
    </row>
    <row r="122" spans="1:13" ht="12" customHeight="1" x14ac:dyDescent="0.2">
      <c r="A122" s="208"/>
      <c r="B122" s="209" t="s">
        <v>565</v>
      </c>
      <c r="C122" s="206" t="s">
        <v>542</v>
      </c>
      <c r="D122" s="230">
        <f>+E122</f>
        <v>0</v>
      </c>
      <c r="E122" s="276">
        <f>+DATOS!E111</f>
        <v>0</v>
      </c>
      <c r="F122" s="274">
        <f>+DATOS!F111</f>
        <v>0</v>
      </c>
      <c r="G122" s="267"/>
      <c r="H122" s="193"/>
      <c r="I122" s="191"/>
      <c r="J122" s="168"/>
      <c r="K122" s="194">
        <v>1</v>
      </c>
      <c r="L122" s="194">
        <v>18</v>
      </c>
      <c r="M122" s="195" t="s">
        <v>534</v>
      </c>
    </row>
    <row r="123" spans="1:13" ht="12" customHeight="1" x14ac:dyDescent="0.2">
      <c r="A123" s="208"/>
      <c r="B123" s="209" t="s">
        <v>566</v>
      </c>
      <c r="C123" s="206" t="s">
        <v>542</v>
      </c>
      <c r="D123" s="230">
        <f>+F123</f>
        <v>0</v>
      </c>
      <c r="E123" s="274">
        <f>+DATOS!E112</f>
        <v>0</v>
      </c>
      <c r="F123" s="276">
        <f>+DATOS!F112</f>
        <v>0</v>
      </c>
      <c r="G123" s="268"/>
      <c r="H123" s="192"/>
      <c r="I123" s="192"/>
      <c r="J123" s="168"/>
      <c r="K123" s="194">
        <v>2</v>
      </c>
      <c r="L123" s="194"/>
      <c r="M123" s="195"/>
    </row>
    <row r="124" spans="1:13" ht="12" customHeight="1" x14ac:dyDescent="0.2">
      <c r="A124" s="175">
        <v>2.2000000000000002</v>
      </c>
      <c r="B124" s="745" t="s">
        <v>543</v>
      </c>
      <c r="C124" s="745"/>
      <c r="D124" s="227">
        <f>+D125+D138</f>
        <v>29799778</v>
      </c>
      <c r="E124" s="272">
        <f>+DATOS!E113</f>
        <v>0</v>
      </c>
      <c r="F124" s="272">
        <f>+DATOS!F113</f>
        <v>29799778</v>
      </c>
      <c r="G124" s="266"/>
      <c r="H124" s="187"/>
      <c r="I124" s="187"/>
      <c r="J124" s="168"/>
      <c r="K124" s="188"/>
      <c r="L124" s="188"/>
      <c r="M124" s="186"/>
    </row>
    <row r="125" spans="1:13" ht="12" customHeight="1" x14ac:dyDescent="0.2">
      <c r="A125" s="175" t="s">
        <v>544</v>
      </c>
      <c r="B125" s="203" t="s">
        <v>545</v>
      </c>
      <c r="C125" s="203"/>
      <c r="D125" s="227">
        <f>SUM(D126:D137)</f>
        <v>1440000</v>
      </c>
      <c r="E125" s="272">
        <f>+DATOS!E114</f>
        <v>0</v>
      </c>
      <c r="F125" s="272">
        <f>+DATOS!F114</f>
        <v>1440000</v>
      </c>
      <c r="G125" s="266"/>
      <c r="H125" s="187"/>
      <c r="I125" s="187"/>
      <c r="J125" s="168"/>
      <c r="K125" s="188"/>
      <c r="L125" s="188"/>
      <c r="M125" s="186"/>
    </row>
    <row r="126" spans="1:13" ht="12" customHeight="1" x14ac:dyDescent="0.2">
      <c r="A126" s="209"/>
      <c r="B126" s="209" t="s">
        <v>565</v>
      </c>
      <c r="C126" s="210" t="s">
        <v>546</v>
      </c>
      <c r="D126" s="230">
        <f>+E126</f>
        <v>0</v>
      </c>
      <c r="E126" s="275">
        <f>+DATOS!E115</f>
        <v>0</v>
      </c>
      <c r="F126" s="274">
        <f>+DATOS!F115</f>
        <v>0</v>
      </c>
      <c r="G126" s="267"/>
      <c r="H126" s="193"/>
      <c r="I126" s="191"/>
      <c r="J126" s="168"/>
      <c r="K126" s="194">
        <v>1</v>
      </c>
      <c r="L126" s="194">
        <v>23</v>
      </c>
      <c r="M126" s="210" t="s">
        <v>546</v>
      </c>
    </row>
    <row r="127" spans="1:13" ht="12" customHeight="1" x14ac:dyDescent="0.2">
      <c r="A127" s="209"/>
      <c r="B127" s="209" t="s">
        <v>566</v>
      </c>
      <c r="C127" s="210" t="s">
        <v>546</v>
      </c>
      <c r="D127" s="230">
        <f>+F127</f>
        <v>1440000</v>
      </c>
      <c r="E127" s="274">
        <f>+DATOS!E116</f>
        <v>0</v>
      </c>
      <c r="F127" s="275">
        <f>+DATOS!F116</f>
        <v>1440000</v>
      </c>
      <c r="G127" s="268"/>
      <c r="H127" s="192"/>
      <c r="I127" s="192"/>
      <c r="J127" s="168"/>
      <c r="K127" s="194">
        <v>2</v>
      </c>
      <c r="L127" s="194"/>
      <c r="M127" s="210"/>
    </row>
    <row r="128" spans="1:13" ht="12" customHeight="1" x14ac:dyDescent="0.2">
      <c r="A128" s="209"/>
      <c r="B128" s="209" t="s">
        <v>565</v>
      </c>
      <c r="C128" s="196" t="s">
        <v>147</v>
      </c>
      <c r="D128" s="230">
        <f>+E128</f>
        <v>0</v>
      </c>
      <c r="E128" s="275">
        <f>+DATOS!E117</f>
        <v>0</v>
      </c>
      <c r="F128" s="274">
        <f>+DATOS!F117</f>
        <v>0</v>
      </c>
      <c r="G128" s="267"/>
      <c r="H128" s="193"/>
      <c r="I128" s="191"/>
      <c r="J128" s="168"/>
      <c r="K128" s="194">
        <v>1</v>
      </c>
      <c r="L128" s="194">
        <v>24</v>
      </c>
      <c r="M128" s="196" t="s">
        <v>547</v>
      </c>
    </row>
    <row r="129" spans="1:13" ht="12" customHeight="1" x14ac:dyDescent="0.2">
      <c r="A129" s="209"/>
      <c r="B129" s="209" t="s">
        <v>566</v>
      </c>
      <c r="C129" s="196" t="s">
        <v>147</v>
      </c>
      <c r="D129" s="230">
        <f>+F129</f>
        <v>0</v>
      </c>
      <c r="E129" s="274">
        <f>+DATOS!E118</f>
        <v>0</v>
      </c>
      <c r="F129" s="275">
        <f>+DATOS!F118</f>
        <v>0</v>
      </c>
      <c r="G129" s="268"/>
      <c r="H129" s="192"/>
      <c r="I129" s="192"/>
      <c r="J129" s="168"/>
      <c r="K129" s="194">
        <v>2</v>
      </c>
      <c r="L129" s="194"/>
      <c r="M129" s="196"/>
    </row>
    <row r="130" spans="1:13" ht="12" customHeight="1" x14ac:dyDescent="0.2">
      <c r="A130" s="209"/>
      <c r="B130" s="209" t="s">
        <v>565</v>
      </c>
      <c r="C130" s="196" t="s">
        <v>558</v>
      </c>
      <c r="D130" s="230">
        <f>+E130</f>
        <v>0</v>
      </c>
      <c r="E130" s="275">
        <f>+DATOS!E119</f>
        <v>0</v>
      </c>
      <c r="F130" s="274">
        <f>+DATOS!F119</f>
        <v>0</v>
      </c>
      <c r="G130" s="267"/>
      <c r="H130" s="193"/>
      <c r="I130" s="191"/>
      <c r="J130" s="168"/>
      <c r="K130" s="194">
        <v>1</v>
      </c>
      <c r="L130" s="194">
        <v>26</v>
      </c>
      <c r="M130" s="196" t="s">
        <v>548</v>
      </c>
    </row>
    <row r="131" spans="1:13" ht="12" customHeight="1" x14ac:dyDescent="0.2">
      <c r="A131" s="209"/>
      <c r="B131" s="209" t="s">
        <v>566</v>
      </c>
      <c r="C131" s="196" t="s">
        <v>558</v>
      </c>
      <c r="D131" s="230">
        <f>+F131</f>
        <v>0</v>
      </c>
      <c r="E131" s="274">
        <f>+DATOS!E120</f>
        <v>0</v>
      </c>
      <c r="F131" s="275">
        <f>+DATOS!F120</f>
        <v>0</v>
      </c>
      <c r="G131" s="268"/>
      <c r="H131" s="192"/>
      <c r="I131" s="192"/>
      <c r="J131" s="168"/>
      <c r="K131" s="194">
        <v>2</v>
      </c>
      <c r="L131" s="194"/>
      <c r="M131" s="196"/>
    </row>
    <row r="132" spans="1:13" ht="12" customHeight="1" x14ac:dyDescent="0.2">
      <c r="A132" s="209"/>
      <c r="B132" s="209" t="s">
        <v>565</v>
      </c>
      <c r="C132" s="190" t="s">
        <v>549</v>
      </c>
      <c r="D132" s="230">
        <f>+E132</f>
        <v>0</v>
      </c>
      <c r="E132" s="275">
        <f>+DATOS!E121</f>
        <v>0</v>
      </c>
      <c r="F132" s="274">
        <f>+DATOS!F121</f>
        <v>0</v>
      </c>
      <c r="G132" s="267"/>
      <c r="H132" s="193"/>
      <c r="I132" s="191"/>
      <c r="J132" s="168"/>
      <c r="K132" s="194">
        <v>1</v>
      </c>
      <c r="L132" s="194">
        <v>27</v>
      </c>
      <c r="M132" s="190" t="s">
        <v>550</v>
      </c>
    </row>
    <row r="133" spans="1:13" ht="12" customHeight="1" x14ac:dyDescent="0.2">
      <c r="A133" s="209"/>
      <c r="B133" s="209" t="s">
        <v>566</v>
      </c>
      <c r="C133" s="190" t="s">
        <v>549</v>
      </c>
      <c r="D133" s="230">
        <f>+F133</f>
        <v>0</v>
      </c>
      <c r="E133" s="274">
        <f>+DATOS!E122</f>
        <v>0</v>
      </c>
      <c r="F133" s="275">
        <f>+DATOS!F122</f>
        <v>0</v>
      </c>
      <c r="G133" s="268"/>
      <c r="H133" s="192"/>
      <c r="I133" s="192"/>
      <c r="J133" s="168"/>
      <c r="K133" s="194">
        <v>2</v>
      </c>
      <c r="L133" s="194"/>
      <c r="M133" s="190"/>
    </row>
    <row r="134" spans="1:13" ht="12" customHeight="1" x14ac:dyDescent="0.2">
      <c r="A134" s="209"/>
      <c r="B134" s="209" t="s">
        <v>565</v>
      </c>
      <c r="C134" s="196" t="s">
        <v>560</v>
      </c>
      <c r="D134" s="230">
        <f>+E134</f>
        <v>0</v>
      </c>
      <c r="E134" s="275">
        <f>+DATOS!E123</f>
        <v>0</v>
      </c>
      <c r="F134" s="274">
        <f>+DATOS!F123</f>
        <v>0</v>
      </c>
      <c r="G134" s="267"/>
      <c r="H134" s="193"/>
      <c r="I134" s="191"/>
      <c r="J134" s="168"/>
      <c r="K134" s="194">
        <v>1</v>
      </c>
      <c r="L134" s="194">
        <v>22</v>
      </c>
      <c r="M134" s="196" t="s">
        <v>551</v>
      </c>
    </row>
    <row r="135" spans="1:13" ht="12" customHeight="1" x14ac:dyDescent="0.2">
      <c r="A135" s="209"/>
      <c r="B135" s="209" t="s">
        <v>566</v>
      </c>
      <c r="C135" s="196" t="s">
        <v>560</v>
      </c>
      <c r="D135" s="230">
        <f>+F135</f>
        <v>0</v>
      </c>
      <c r="E135" s="274">
        <f>+DATOS!E124</f>
        <v>0</v>
      </c>
      <c r="F135" s="275">
        <f>+DATOS!F124</f>
        <v>0</v>
      </c>
      <c r="G135" s="268"/>
      <c r="H135" s="192"/>
      <c r="I135" s="192"/>
      <c r="J135" s="168"/>
      <c r="K135" s="194">
        <v>2</v>
      </c>
      <c r="L135" s="194"/>
      <c r="M135" s="196"/>
    </row>
    <row r="136" spans="1:13" ht="12" customHeight="1" x14ac:dyDescent="0.2">
      <c r="A136" s="209"/>
      <c r="B136" s="209" t="s">
        <v>565</v>
      </c>
      <c r="C136" s="210" t="s">
        <v>552</v>
      </c>
      <c r="D136" s="230">
        <f>+E136</f>
        <v>0</v>
      </c>
      <c r="E136" s="275">
        <f>+DATOS!E125</f>
        <v>0</v>
      </c>
      <c r="F136" s="274">
        <f>+DATOS!F125</f>
        <v>0</v>
      </c>
      <c r="G136" s="267"/>
      <c r="H136" s="193"/>
      <c r="I136" s="191"/>
      <c r="J136" s="168"/>
      <c r="K136" s="194">
        <v>1</v>
      </c>
      <c r="L136" s="194">
        <v>25</v>
      </c>
      <c r="M136" s="210" t="s">
        <v>552</v>
      </c>
    </row>
    <row r="137" spans="1:13" ht="12" customHeight="1" x14ac:dyDescent="0.2">
      <c r="A137" s="209"/>
      <c r="B137" s="209" t="s">
        <v>566</v>
      </c>
      <c r="C137" s="210" t="s">
        <v>552</v>
      </c>
      <c r="D137" s="230">
        <f>+F137</f>
        <v>0</v>
      </c>
      <c r="E137" s="274">
        <f>+DATOS!E126</f>
        <v>0</v>
      </c>
      <c r="F137" s="275">
        <f>+DATOS!F126</f>
        <v>0</v>
      </c>
      <c r="G137" s="268"/>
      <c r="H137" s="192"/>
      <c r="I137" s="192"/>
      <c r="J137" s="168"/>
      <c r="K137" s="194">
        <v>2</v>
      </c>
      <c r="L137" s="194"/>
      <c r="M137" s="211"/>
    </row>
    <row r="138" spans="1:13" ht="12" customHeight="1" x14ac:dyDescent="0.2">
      <c r="A138" s="175" t="s">
        <v>553</v>
      </c>
      <c r="B138" s="203" t="s">
        <v>554</v>
      </c>
      <c r="C138" s="203"/>
      <c r="D138" s="227">
        <f>SUM(D139:D144)</f>
        <v>28359778</v>
      </c>
      <c r="E138" s="272">
        <f>+DATOS!E127</f>
        <v>0</v>
      </c>
      <c r="F138" s="272">
        <f>+DATOS!F127</f>
        <v>28359778</v>
      </c>
      <c r="G138" s="266"/>
      <c r="H138" s="187"/>
      <c r="I138" s="187"/>
      <c r="J138" s="168"/>
      <c r="K138" s="188"/>
      <c r="L138" s="188"/>
      <c r="M138" s="186"/>
    </row>
    <row r="139" spans="1:13" ht="12" customHeight="1" x14ac:dyDescent="0.2">
      <c r="A139" s="189"/>
      <c r="B139" s="209" t="s">
        <v>565</v>
      </c>
      <c r="C139" s="196" t="s">
        <v>559</v>
      </c>
      <c r="D139" s="230">
        <f>+E139</f>
        <v>0</v>
      </c>
      <c r="E139" s="275">
        <f>+DATOS!E128</f>
        <v>0</v>
      </c>
      <c r="F139" s="274">
        <f>+DATOS!F128</f>
        <v>0</v>
      </c>
      <c r="G139" s="267"/>
      <c r="H139" s="193"/>
      <c r="I139" s="191"/>
      <c r="J139" s="168"/>
      <c r="K139" s="194">
        <v>1</v>
      </c>
      <c r="L139" s="194">
        <v>19</v>
      </c>
      <c r="M139" s="196" t="s">
        <v>555</v>
      </c>
    </row>
    <row r="140" spans="1:13" ht="12" customHeight="1" x14ac:dyDescent="0.2">
      <c r="A140" s="189"/>
      <c r="B140" s="209" t="s">
        <v>566</v>
      </c>
      <c r="C140" s="196" t="s">
        <v>559</v>
      </c>
      <c r="D140" s="230">
        <f>+F140</f>
        <v>0</v>
      </c>
      <c r="E140" s="274">
        <f>+DATOS!E129</f>
        <v>0</v>
      </c>
      <c r="F140" s="275">
        <f>+DATOS!F129</f>
        <v>0</v>
      </c>
      <c r="G140" s="268"/>
      <c r="H140" s="192"/>
      <c r="I140" s="192"/>
      <c r="J140" s="168"/>
      <c r="K140" s="194">
        <v>2</v>
      </c>
      <c r="L140" s="194"/>
      <c r="M140" s="196"/>
    </row>
    <row r="141" spans="1:13" ht="12" customHeight="1" x14ac:dyDescent="0.2">
      <c r="A141" s="189"/>
      <c r="B141" s="209" t="s">
        <v>565</v>
      </c>
      <c r="C141" s="196" t="s">
        <v>556</v>
      </c>
      <c r="D141" s="230">
        <f>+E141</f>
        <v>0</v>
      </c>
      <c r="E141" s="275">
        <f>+DATOS!E130</f>
        <v>0</v>
      </c>
      <c r="F141" s="274">
        <f>+DATOS!F130</f>
        <v>0</v>
      </c>
      <c r="G141" s="267"/>
      <c r="H141" s="193"/>
      <c r="I141" s="191"/>
      <c r="J141" s="168"/>
      <c r="K141" s="194">
        <v>1</v>
      </c>
      <c r="L141" s="194">
        <v>21</v>
      </c>
      <c r="M141" s="196" t="s">
        <v>556</v>
      </c>
    </row>
    <row r="142" spans="1:13" ht="12" customHeight="1" x14ac:dyDescent="0.2">
      <c r="A142" s="189"/>
      <c r="B142" s="209" t="s">
        <v>566</v>
      </c>
      <c r="C142" s="196" t="s">
        <v>556</v>
      </c>
      <c r="D142" s="230">
        <f>+F142</f>
        <v>0</v>
      </c>
      <c r="E142" s="274">
        <f>+DATOS!E131</f>
        <v>0</v>
      </c>
      <c r="F142" s="275">
        <f>+DATOS!F131</f>
        <v>0</v>
      </c>
      <c r="G142" s="268"/>
      <c r="H142" s="192"/>
      <c r="I142" s="192"/>
      <c r="J142" s="168"/>
      <c r="K142" s="194">
        <v>2</v>
      </c>
      <c r="L142" s="194"/>
      <c r="M142" s="212"/>
    </row>
    <row r="143" spans="1:13" ht="12" customHeight="1" x14ac:dyDescent="0.2">
      <c r="A143" s="189"/>
      <c r="B143" s="209" t="s">
        <v>565</v>
      </c>
      <c r="C143" s="196" t="s">
        <v>557</v>
      </c>
      <c r="D143" s="230">
        <f>+E143</f>
        <v>0</v>
      </c>
      <c r="E143" s="275">
        <f>+DATOS!E132</f>
        <v>0</v>
      </c>
      <c r="F143" s="274">
        <f>+DATOS!F132</f>
        <v>0</v>
      </c>
      <c r="G143" s="267"/>
      <c r="H143" s="193"/>
      <c r="I143" s="191"/>
      <c r="J143" s="168"/>
      <c r="K143" s="194">
        <v>1</v>
      </c>
      <c r="L143" s="198">
        <v>20</v>
      </c>
      <c r="M143" s="196" t="s">
        <v>557</v>
      </c>
    </row>
    <row r="144" spans="1:13" ht="12" customHeight="1" thickBot="1" x14ac:dyDescent="0.25">
      <c r="A144" s="189"/>
      <c r="B144" s="209" t="s">
        <v>566</v>
      </c>
      <c r="C144" s="196" t="s">
        <v>557</v>
      </c>
      <c r="D144" s="230">
        <f>+F144</f>
        <v>28359778</v>
      </c>
      <c r="E144" s="274">
        <f>+DATOS!E133</f>
        <v>0</v>
      </c>
      <c r="F144" s="275">
        <f>+DATOS!F133</f>
        <v>28359778</v>
      </c>
      <c r="G144" s="268"/>
      <c r="H144" s="214"/>
      <c r="I144" s="214"/>
      <c r="J144" s="168"/>
      <c r="K144" s="215">
        <v>2</v>
      </c>
      <c r="L144" s="215"/>
      <c r="M144" s="213"/>
    </row>
    <row r="145" spans="1:13" ht="12" customHeight="1" x14ac:dyDescent="0.2">
      <c r="A145" s="216"/>
      <c r="B145" s="216"/>
      <c r="C145" s="217"/>
      <c r="D145" s="218"/>
      <c r="E145" s="219"/>
      <c r="F145" s="220"/>
      <c r="G145" s="221"/>
      <c r="H145" s="222"/>
      <c r="I145" s="222"/>
      <c r="J145" s="168"/>
      <c r="K145" s="223"/>
      <c r="L145" s="223"/>
      <c r="M145" s="217"/>
    </row>
    <row r="146" spans="1:13" ht="12" customHeight="1" x14ac:dyDescent="0.2">
      <c r="A146" s="216"/>
      <c r="B146" s="216"/>
      <c r="C146" s="217"/>
      <c r="D146" s="218"/>
      <c r="E146" s="219"/>
      <c r="F146" s="220"/>
      <c r="G146" s="221"/>
      <c r="H146" s="222"/>
      <c r="I146" s="222"/>
      <c r="J146" s="168"/>
      <c r="K146" s="223"/>
      <c r="L146" s="223"/>
      <c r="M146" s="217"/>
    </row>
    <row r="147" spans="1:13" ht="12" customHeight="1" x14ac:dyDescent="0.2">
      <c r="A147" s="234"/>
      <c r="B147" s="347"/>
      <c r="C147" s="347"/>
      <c r="D147" s="884"/>
      <c r="E147" s="884"/>
      <c r="F147" s="884"/>
      <c r="G147" s="218"/>
      <c r="H147" s="218"/>
      <c r="I147" s="218"/>
      <c r="J147" s="168"/>
      <c r="K147" s="225"/>
      <c r="L147" s="225"/>
      <c r="M147" s="217"/>
    </row>
    <row r="148" spans="1:13" ht="12" customHeight="1" x14ac:dyDescent="0.2">
      <c r="A148" s="216"/>
      <c r="B148" s="216"/>
      <c r="C148" s="224"/>
      <c r="D148" s="218"/>
      <c r="E148" s="218"/>
      <c r="F148" s="218"/>
      <c r="G148" s="218"/>
      <c r="H148" s="218"/>
      <c r="I148" s="218"/>
      <c r="J148" s="168"/>
      <c r="K148" s="225"/>
      <c r="L148" s="225"/>
      <c r="M148" s="217"/>
    </row>
    <row r="150" spans="1:13" ht="12" customHeight="1" x14ac:dyDescent="0.2">
      <c r="A150" s="881" t="s">
        <v>1198</v>
      </c>
      <c r="B150" s="882"/>
      <c r="C150" s="882"/>
      <c r="D150" s="882"/>
    </row>
    <row r="151" spans="1:13" ht="12" customHeight="1" x14ac:dyDescent="0.2">
      <c r="A151" s="85"/>
      <c r="B151" s="85"/>
      <c r="C151" s="160"/>
      <c r="D151" s="85"/>
    </row>
    <row r="152" spans="1:13" ht="12" customHeight="1" x14ac:dyDescent="0.2">
      <c r="A152" s="880" t="s">
        <v>415</v>
      </c>
      <c r="B152" s="880"/>
      <c r="C152" s="880"/>
      <c r="D152" s="880"/>
      <c r="E152" s="880"/>
      <c r="F152" s="880"/>
    </row>
    <row r="153" spans="1:13" ht="12" customHeight="1" x14ac:dyDescent="0.2">
      <c r="A153" s="85"/>
      <c r="B153" s="85"/>
      <c r="C153" s="160"/>
      <c r="D153" s="85"/>
    </row>
    <row r="154" spans="1:13" ht="12" customHeight="1" x14ac:dyDescent="0.2">
      <c r="A154" s="165" t="s">
        <v>1204</v>
      </c>
      <c r="B154" s="165"/>
      <c r="C154" s="165"/>
      <c r="D154" s="166"/>
    </row>
    <row r="155" spans="1:13" ht="12" customHeight="1" x14ac:dyDescent="0.2">
      <c r="A155" s="85"/>
      <c r="B155" s="85"/>
      <c r="C155" s="160"/>
      <c r="D155" s="85"/>
    </row>
    <row r="156" spans="1:13" ht="12" customHeight="1" x14ac:dyDescent="0.2">
      <c r="A156" s="85"/>
      <c r="B156" s="85"/>
      <c r="C156" s="160"/>
      <c r="D156" s="85"/>
    </row>
    <row r="158" spans="1:13" ht="12" customHeight="1" x14ac:dyDescent="0.2">
      <c r="A158" s="85"/>
      <c r="B158" s="85"/>
      <c r="C158" s="160"/>
      <c r="D158" s="85"/>
    </row>
    <row r="159" spans="1:13" ht="12" customHeight="1" x14ac:dyDescent="0.2">
      <c r="A159" s="880" t="str">
        <f>+DATOS!C7</f>
        <v>DORIAN ALEXANDER AGUDELO OROZCO</v>
      </c>
      <c r="B159" s="880"/>
      <c r="C159" s="880"/>
      <c r="D159" s="880"/>
      <c r="E159" s="880"/>
      <c r="F159" s="880"/>
    </row>
    <row r="160" spans="1:13" ht="12" customHeight="1" x14ac:dyDescent="0.2">
      <c r="A160" s="879" t="str">
        <f>+Poai!A45</f>
        <v>Rector(a) Establecimiento</v>
      </c>
      <c r="B160" s="879"/>
      <c r="C160" s="879"/>
      <c r="D160" s="879"/>
      <c r="E160" s="879"/>
      <c r="F160" s="879"/>
    </row>
    <row r="161" spans="1:6" ht="12" customHeight="1" x14ac:dyDescent="0.2">
      <c r="A161" s="216"/>
      <c r="B161" s="216"/>
      <c r="C161" s="217"/>
      <c r="D161" s="218"/>
      <c r="E161" s="218"/>
      <c r="F161" s="218"/>
    </row>
  </sheetData>
  <autoFilter ref="A37:F37" xr:uid="{00000000-0009-0000-0000-000009000000}">
    <filterColumn colId="0" showButton="0"/>
  </autoFilter>
  <mergeCells count="33">
    <mergeCell ref="A10:F10"/>
    <mergeCell ref="A11:F11"/>
    <mergeCell ref="A16:F16"/>
    <mergeCell ref="A17:F17"/>
    <mergeCell ref="A18:F18"/>
    <mergeCell ref="A13:F13"/>
    <mergeCell ref="A14:F14"/>
    <mergeCell ref="A19:F19"/>
    <mergeCell ref="A160:F160"/>
    <mergeCell ref="A152:F152"/>
    <mergeCell ref="A150:D150"/>
    <mergeCell ref="A23:C23"/>
    <mergeCell ref="A25:F25"/>
    <mergeCell ref="A20:F20"/>
    <mergeCell ref="A21:F21"/>
    <mergeCell ref="B47:C47"/>
    <mergeCell ref="D147:F147"/>
    <mergeCell ref="A159:F159"/>
    <mergeCell ref="B56:C56"/>
    <mergeCell ref="A58:C58"/>
    <mergeCell ref="A72:C72"/>
    <mergeCell ref="B73:C73"/>
    <mergeCell ref="B124:C124"/>
    <mergeCell ref="A27:F27"/>
    <mergeCell ref="A37:B37"/>
    <mergeCell ref="A28:D28"/>
    <mergeCell ref="B31:D31"/>
    <mergeCell ref="B49:C49"/>
    <mergeCell ref="B51:C51"/>
    <mergeCell ref="A38:B38"/>
    <mergeCell ref="A39:C39"/>
    <mergeCell ref="A40:C40"/>
    <mergeCell ref="B41:C41"/>
  </mergeCells>
  <conditionalFormatting sqref="D35">
    <cfRule type="cellIs" dxfId="1" priority="1" stopIfTrue="1" operator="notEqual">
      <formula>0</formula>
    </cfRule>
  </conditionalFormatting>
  <printOptions horizontalCentered="1"/>
  <pageMargins left="0.59055118110236227" right="0.59055118110236227" top="0.39370078740157483" bottom="0.39370078740157483" header="0.31496062992125984" footer="0.31496062992125984"/>
  <pageSetup scale="80"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G52"/>
  <sheetViews>
    <sheetView workbookViewId="0">
      <selection activeCell="A303" sqref="A303:F303"/>
    </sheetView>
  </sheetViews>
  <sheetFormatPr baseColWidth="10" defaultColWidth="11.42578125" defaultRowHeight="12.75" x14ac:dyDescent="0.2"/>
  <cols>
    <col min="1" max="1" width="11.42578125" style="620"/>
    <col min="2" max="2" width="21.42578125" style="620" customWidth="1"/>
    <col min="3" max="16384" width="11.42578125" style="620"/>
  </cols>
  <sheetData>
    <row r="1" spans="2:6" s="49" customFormat="1" ht="12" customHeight="1" x14ac:dyDescent="0.2"/>
    <row r="2" spans="2:6" s="49" customFormat="1" ht="12" customHeight="1" x14ac:dyDescent="0.2"/>
    <row r="3" spans="2:6" s="49" customFormat="1" ht="12" customHeight="1" x14ac:dyDescent="0.2"/>
    <row r="4" spans="2:6" s="49" customFormat="1" ht="12" customHeight="1" x14ac:dyDescent="0.2"/>
    <row r="5" spans="2:6" s="49" customFormat="1" ht="12" customHeight="1" x14ac:dyDescent="0.2"/>
    <row r="6" spans="2:6" s="49" customFormat="1" ht="12" customHeight="1" x14ac:dyDescent="0.2"/>
    <row r="9" spans="2:6" ht="13.5" x14ac:dyDescent="0.25">
      <c r="B9" s="625"/>
    </row>
    <row r="11" spans="2:6" ht="15" x14ac:dyDescent="0.2">
      <c r="B11" s="626" t="s">
        <v>1180</v>
      </c>
      <c r="C11" s="627"/>
      <c r="D11" s="627"/>
      <c r="E11" s="627"/>
      <c r="F11" s="627"/>
    </row>
    <row r="12" spans="2:6" ht="15" x14ac:dyDescent="0.2">
      <c r="B12" s="626"/>
      <c r="C12" s="627"/>
      <c r="D12" s="627"/>
      <c r="E12" s="627"/>
      <c r="F12" s="627"/>
    </row>
    <row r="13" spans="2:6" ht="15" x14ac:dyDescent="0.2">
      <c r="B13" s="626"/>
      <c r="C13" s="627"/>
      <c r="D13" s="627"/>
      <c r="E13" s="627"/>
      <c r="F13" s="627"/>
    </row>
    <row r="14" spans="2:6" ht="15" x14ac:dyDescent="0.2">
      <c r="B14" s="626"/>
      <c r="C14" s="627"/>
      <c r="D14" s="627"/>
      <c r="E14" s="627"/>
      <c r="F14" s="627"/>
    </row>
    <row r="15" spans="2:6" ht="15" x14ac:dyDescent="0.2">
      <c r="B15" s="626" t="s">
        <v>1100</v>
      </c>
      <c r="C15" s="627"/>
      <c r="D15" s="627"/>
      <c r="E15" s="627"/>
      <c r="F15" s="627"/>
    </row>
    <row r="16" spans="2:6" ht="15.75" x14ac:dyDescent="0.2">
      <c r="B16" s="628" t="s">
        <v>1181</v>
      </c>
      <c r="C16" s="627"/>
      <c r="D16" s="627"/>
      <c r="E16" s="627"/>
      <c r="F16" s="627"/>
    </row>
    <row r="17" spans="2:7" ht="15" x14ac:dyDescent="0.2">
      <c r="B17" s="626" t="s">
        <v>1182</v>
      </c>
      <c r="C17" s="627"/>
      <c r="D17" s="627"/>
      <c r="E17" s="627"/>
      <c r="F17" s="627"/>
    </row>
    <row r="18" spans="2:7" ht="15" x14ac:dyDescent="0.2">
      <c r="B18" s="626" t="s">
        <v>1101</v>
      </c>
      <c r="C18" s="627"/>
      <c r="D18" s="627"/>
      <c r="E18" s="627"/>
      <c r="F18" s="627"/>
    </row>
    <row r="19" spans="2:7" ht="15" x14ac:dyDescent="0.2">
      <c r="B19" s="626" t="s">
        <v>1102</v>
      </c>
      <c r="C19" s="627"/>
      <c r="D19" s="627"/>
      <c r="E19" s="627"/>
      <c r="F19" s="627"/>
    </row>
    <row r="20" spans="2:7" ht="15" x14ac:dyDescent="0.2">
      <c r="B20" s="626"/>
      <c r="C20" s="627"/>
      <c r="D20" s="627"/>
      <c r="E20" s="627"/>
      <c r="F20" s="627"/>
    </row>
    <row r="21" spans="2:7" ht="15" x14ac:dyDescent="0.2">
      <c r="B21" s="626"/>
      <c r="C21" s="627"/>
      <c r="D21" s="627"/>
      <c r="E21" s="627"/>
      <c r="F21" s="627"/>
    </row>
    <row r="22" spans="2:7" ht="15" x14ac:dyDescent="0.2">
      <c r="B22" s="626"/>
      <c r="C22" s="627"/>
      <c r="D22" s="627"/>
      <c r="E22" s="627"/>
      <c r="F22" s="627"/>
    </row>
    <row r="23" spans="2:7" ht="15" x14ac:dyDescent="0.2">
      <c r="B23" s="626" t="s">
        <v>1183</v>
      </c>
      <c r="C23" s="627"/>
      <c r="D23" s="626"/>
      <c r="E23" s="627"/>
      <c r="F23" s="627"/>
    </row>
    <row r="24" spans="2:7" ht="15" x14ac:dyDescent="0.2">
      <c r="B24" s="626"/>
      <c r="C24" s="627"/>
      <c r="D24" s="627"/>
      <c r="E24" s="627"/>
      <c r="F24" s="627"/>
    </row>
    <row r="25" spans="2:7" ht="15" x14ac:dyDescent="0.2">
      <c r="B25" s="626" t="s">
        <v>1184</v>
      </c>
      <c r="C25" s="627"/>
      <c r="D25" s="627"/>
      <c r="E25" s="627"/>
      <c r="F25" s="627"/>
    </row>
    <row r="26" spans="2:7" ht="15" x14ac:dyDescent="0.2">
      <c r="B26" s="626"/>
      <c r="C26" s="627"/>
      <c r="D26" s="627"/>
      <c r="E26" s="627"/>
      <c r="F26" s="627"/>
    </row>
    <row r="27" spans="2:7" ht="49.5" customHeight="1" x14ac:dyDescent="0.2">
      <c r="B27" s="978" t="s">
        <v>1185</v>
      </c>
      <c r="C27" s="978"/>
      <c r="D27" s="978"/>
      <c r="E27" s="978"/>
      <c r="F27" s="978"/>
      <c r="G27" s="978"/>
    </row>
    <row r="28" spans="2:7" x14ac:dyDescent="0.2">
      <c r="B28" s="629"/>
      <c r="C28" s="627"/>
      <c r="D28" s="627"/>
      <c r="E28" s="627"/>
      <c r="F28" s="627"/>
    </row>
    <row r="29" spans="2:7" ht="15" x14ac:dyDescent="0.2">
      <c r="B29" s="626" t="s">
        <v>1103</v>
      </c>
      <c r="C29" s="627"/>
      <c r="D29" s="627"/>
      <c r="E29" s="627"/>
      <c r="F29" s="627"/>
    </row>
    <row r="30" spans="2:7" ht="15" x14ac:dyDescent="0.2">
      <c r="B30" s="626" t="s">
        <v>1104</v>
      </c>
      <c r="C30" s="627"/>
      <c r="D30" s="627"/>
      <c r="E30" s="627"/>
      <c r="F30" s="627"/>
    </row>
    <row r="31" spans="2:7" ht="15" x14ac:dyDescent="0.2">
      <c r="B31" s="626" t="s">
        <v>1105</v>
      </c>
      <c r="C31" s="627"/>
      <c r="D31" s="627"/>
      <c r="E31" s="627"/>
      <c r="F31" s="627"/>
    </row>
    <row r="32" spans="2:7" ht="15" x14ac:dyDescent="0.2">
      <c r="B32" s="626" t="s">
        <v>1187</v>
      </c>
      <c r="C32" s="627"/>
      <c r="D32" s="627"/>
      <c r="E32" s="627"/>
      <c r="F32" s="627"/>
    </row>
    <row r="33" spans="2:6" ht="15" x14ac:dyDescent="0.2">
      <c r="B33" s="626" t="s">
        <v>1186</v>
      </c>
      <c r="C33" s="627"/>
      <c r="D33" s="627"/>
      <c r="E33" s="627"/>
      <c r="F33" s="627"/>
    </row>
    <row r="34" spans="2:6" ht="15" x14ac:dyDescent="0.2">
      <c r="B34" s="626" t="s">
        <v>1188</v>
      </c>
      <c r="C34" s="627"/>
      <c r="D34" s="627"/>
      <c r="E34" s="627"/>
      <c r="F34" s="627"/>
    </row>
    <row r="35" spans="2:6" ht="15" x14ac:dyDescent="0.2">
      <c r="B35" s="626" t="s">
        <v>1189</v>
      </c>
      <c r="C35" s="627"/>
      <c r="D35" s="627"/>
      <c r="E35" s="627"/>
      <c r="F35" s="627"/>
    </row>
    <row r="36" spans="2:6" x14ac:dyDescent="0.2">
      <c r="B36" s="627"/>
      <c r="C36" s="627"/>
      <c r="D36" s="627"/>
      <c r="E36" s="627"/>
      <c r="F36" s="627"/>
    </row>
    <row r="37" spans="2:6" ht="15" x14ac:dyDescent="0.2">
      <c r="B37" s="626" t="s">
        <v>1106</v>
      </c>
      <c r="C37" s="627"/>
      <c r="D37" s="627"/>
      <c r="E37" s="627"/>
      <c r="F37" s="627"/>
    </row>
    <row r="38" spans="2:6" ht="15" x14ac:dyDescent="0.2">
      <c r="B38" s="626"/>
      <c r="C38" s="627"/>
      <c r="D38" s="627"/>
      <c r="E38" s="627"/>
      <c r="F38" s="627"/>
    </row>
    <row r="39" spans="2:6" ht="0.75" customHeight="1" x14ac:dyDescent="0.2">
      <c r="B39" s="626"/>
      <c r="C39" s="627"/>
      <c r="D39" s="627"/>
      <c r="E39" s="627"/>
      <c r="F39" s="627"/>
    </row>
    <row r="40" spans="2:6" ht="15" hidden="1" x14ac:dyDescent="0.2">
      <c r="B40" s="626"/>
      <c r="C40" s="627"/>
      <c r="D40" s="627"/>
      <c r="E40" s="627"/>
      <c r="F40" s="627"/>
    </row>
    <row r="41" spans="2:6" ht="15" x14ac:dyDescent="0.2">
      <c r="B41" s="626"/>
      <c r="C41" s="627"/>
      <c r="D41" s="627"/>
      <c r="E41" s="627"/>
      <c r="F41" s="627"/>
    </row>
    <row r="42" spans="2:6" ht="15" x14ac:dyDescent="0.2">
      <c r="B42" s="626"/>
      <c r="C42" s="627"/>
      <c r="D42" s="627"/>
      <c r="E42" s="627"/>
      <c r="F42" s="627"/>
    </row>
    <row r="43" spans="2:6" ht="15.75" x14ac:dyDescent="0.2">
      <c r="B43" s="628" t="str">
        <f>+DATOS!C7</f>
        <v>DORIAN ALEXANDER AGUDELO OROZCO</v>
      </c>
      <c r="C43" s="627"/>
      <c r="D43" s="627"/>
      <c r="E43" s="627"/>
      <c r="F43" s="627"/>
    </row>
    <row r="44" spans="2:6" ht="15.75" x14ac:dyDescent="0.2">
      <c r="B44" s="628" t="s">
        <v>1190</v>
      </c>
      <c r="C44" s="627"/>
      <c r="D44" s="627"/>
      <c r="E44" s="627"/>
      <c r="F44" s="627"/>
    </row>
    <row r="45" spans="2:6" ht="15" x14ac:dyDescent="0.2">
      <c r="B45" s="626" t="s">
        <v>1107</v>
      </c>
      <c r="C45" s="627"/>
      <c r="D45" s="627"/>
      <c r="E45" s="627"/>
      <c r="F45" s="627"/>
    </row>
    <row r="46" spans="2:6" ht="15" x14ac:dyDescent="0.2">
      <c r="B46" s="626"/>
      <c r="C46" s="627"/>
      <c r="D46" s="627"/>
      <c r="E46" s="627"/>
      <c r="F46" s="627"/>
    </row>
    <row r="47" spans="2:6" ht="15" x14ac:dyDescent="0.2">
      <c r="B47" s="626"/>
      <c r="C47" s="627"/>
      <c r="D47" s="627"/>
      <c r="E47" s="627"/>
      <c r="F47" s="627"/>
    </row>
    <row r="48" spans="2:6" ht="15" x14ac:dyDescent="0.2">
      <c r="B48" s="626" t="s">
        <v>1108</v>
      </c>
      <c r="C48" s="627"/>
      <c r="D48" s="627"/>
      <c r="E48" s="627"/>
      <c r="F48" s="627"/>
    </row>
    <row r="49" spans="2:6" x14ac:dyDescent="0.2">
      <c r="B49" s="627"/>
      <c r="C49" s="627"/>
      <c r="D49" s="627"/>
      <c r="E49" s="627"/>
      <c r="F49" s="627"/>
    </row>
    <row r="50" spans="2:6" x14ac:dyDescent="0.2">
      <c r="B50" s="627"/>
      <c r="C50" s="627"/>
      <c r="D50" s="627"/>
      <c r="E50" s="627"/>
      <c r="F50" s="627"/>
    </row>
    <row r="51" spans="2:6" x14ac:dyDescent="0.2">
      <c r="B51" s="627"/>
      <c r="C51" s="627"/>
      <c r="D51" s="627"/>
      <c r="E51" s="627"/>
      <c r="F51" s="627"/>
    </row>
    <row r="52" spans="2:6" x14ac:dyDescent="0.2">
      <c r="B52" s="627"/>
      <c r="C52" s="627"/>
      <c r="D52" s="627"/>
      <c r="E52" s="627"/>
      <c r="F52" s="627"/>
    </row>
  </sheetData>
  <mergeCells count="1">
    <mergeCell ref="B27:G2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E61"/>
  <sheetViews>
    <sheetView workbookViewId="0">
      <selection activeCell="J27" sqref="J27"/>
    </sheetView>
  </sheetViews>
  <sheetFormatPr baseColWidth="10" defaultColWidth="11.42578125" defaultRowHeight="12.75" x14ac:dyDescent="0.2"/>
  <cols>
    <col min="1" max="1" width="24.5703125" customWidth="1"/>
    <col min="2" max="2" width="13.7109375" customWidth="1"/>
    <col min="3" max="3" width="16.5703125" customWidth="1"/>
    <col min="4" max="4" width="13.42578125" customWidth="1"/>
    <col min="5" max="5" width="12.140625" customWidth="1"/>
    <col min="6" max="6" width="13.140625" customWidth="1"/>
    <col min="7" max="7" width="14" customWidth="1"/>
  </cols>
  <sheetData>
    <row r="1" spans="1:187" s="3" customFormat="1" ht="12.75" customHeight="1" x14ac:dyDescent="0.2">
      <c r="A1" s="756" t="e">
        <f>'PAC 2016'!#REF!</f>
        <v>#REF!</v>
      </c>
      <c r="B1" s="757"/>
      <c r="C1" s="757"/>
      <c r="D1" s="757"/>
      <c r="E1" s="757"/>
      <c r="F1" s="757"/>
      <c r="G1" s="758"/>
      <c r="H1" s="39"/>
      <c r="I1" s="39"/>
      <c r="J1" s="39"/>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row>
    <row r="2" spans="1:187" x14ac:dyDescent="0.2">
      <c r="A2" s="759" t="e">
        <f>'PAC 2016'!#REF!</f>
        <v>#REF!</v>
      </c>
      <c r="B2" s="760"/>
      <c r="C2" s="760"/>
      <c r="D2" s="760"/>
      <c r="E2" s="760"/>
      <c r="F2" s="760"/>
      <c r="G2" s="761"/>
      <c r="H2" s="39"/>
      <c r="I2" s="39"/>
      <c r="J2" s="39"/>
    </row>
    <row r="3" spans="1:187" ht="13.5" thickBot="1" x14ac:dyDescent="0.25">
      <c r="A3" s="753" t="s">
        <v>124</v>
      </c>
      <c r="B3" s="754"/>
      <c r="C3" s="754"/>
      <c r="D3" s="754"/>
      <c r="E3" s="754"/>
      <c r="F3" s="754"/>
      <c r="G3" s="755"/>
      <c r="H3" s="38"/>
      <c r="I3" s="38"/>
      <c r="J3" s="38"/>
    </row>
    <row r="4" spans="1:187" ht="22.5" customHeight="1" x14ac:dyDescent="0.2">
      <c r="A4" s="40" t="s">
        <v>67</v>
      </c>
      <c r="B4" s="41" t="s">
        <v>102</v>
      </c>
      <c r="C4" s="41" t="s">
        <v>72</v>
      </c>
      <c r="D4" s="41" t="s">
        <v>103</v>
      </c>
      <c r="E4" s="41" t="s">
        <v>104</v>
      </c>
      <c r="F4" s="41" t="s">
        <v>105</v>
      </c>
      <c r="G4" s="42" t="s">
        <v>75</v>
      </c>
    </row>
    <row r="5" spans="1:187" x14ac:dyDescent="0.2">
      <c r="A5" s="15"/>
      <c r="B5" s="5"/>
      <c r="C5" s="5"/>
      <c r="D5" s="5"/>
      <c r="E5" s="5"/>
      <c r="F5" s="5"/>
      <c r="G5" s="16"/>
    </row>
    <row r="6" spans="1:187" x14ac:dyDescent="0.2">
      <c r="A6" s="15"/>
      <c r="B6" s="5"/>
      <c r="C6" s="5"/>
      <c r="D6" s="5"/>
      <c r="E6" s="5"/>
      <c r="F6" s="5"/>
      <c r="G6" s="16"/>
    </row>
    <row r="7" spans="1:187" x14ac:dyDescent="0.2">
      <c r="A7" s="15"/>
      <c r="B7" s="5"/>
      <c r="C7" s="5"/>
      <c r="D7" s="5"/>
      <c r="E7" s="5"/>
      <c r="F7" s="5"/>
      <c r="G7" s="16"/>
    </row>
    <row r="8" spans="1:187" x14ac:dyDescent="0.2">
      <c r="A8" s="15"/>
      <c r="B8" s="5"/>
      <c r="C8" s="5"/>
      <c r="D8" s="5"/>
      <c r="E8" s="5"/>
      <c r="F8" s="5"/>
      <c r="G8" s="16"/>
    </row>
    <row r="9" spans="1:187" x14ac:dyDescent="0.2">
      <c r="A9" s="15"/>
      <c r="B9" s="5"/>
      <c r="C9" s="5"/>
      <c r="D9" s="5"/>
      <c r="E9" s="5"/>
      <c r="F9" s="5"/>
      <c r="G9" s="16"/>
    </row>
    <row r="10" spans="1:187" x14ac:dyDescent="0.2">
      <c r="A10" s="15"/>
      <c r="B10" s="5"/>
      <c r="C10" s="5"/>
      <c r="D10" s="5"/>
      <c r="E10" s="5"/>
      <c r="F10" s="5"/>
      <c r="G10" s="16"/>
    </row>
    <row r="11" spans="1:187" x14ac:dyDescent="0.2">
      <c r="A11" s="15"/>
      <c r="B11" s="5"/>
      <c r="C11" s="5"/>
      <c r="D11" s="5"/>
      <c r="E11" s="5"/>
      <c r="F11" s="5"/>
      <c r="G11" s="16"/>
    </row>
    <row r="12" spans="1:187" x14ac:dyDescent="0.2">
      <c r="A12" s="15"/>
      <c r="B12" s="5"/>
      <c r="C12" s="5"/>
      <c r="D12" s="5"/>
      <c r="E12" s="5"/>
      <c r="F12" s="5"/>
      <c r="G12" s="16"/>
    </row>
    <row r="13" spans="1:187" x14ac:dyDescent="0.2">
      <c r="A13" s="15"/>
      <c r="B13" s="5"/>
      <c r="C13" s="5"/>
      <c r="D13" s="5"/>
      <c r="E13" s="5"/>
      <c r="F13" s="5"/>
      <c r="G13" s="16"/>
    </row>
    <row r="14" spans="1:187" x14ac:dyDescent="0.2">
      <c r="A14" s="15"/>
      <c r="B14" s="5"/>
      <c r="C14" s="5"/>
      <c r="D14" s="5"/>
      <c r="E14" s="5"/>
      <c r="F14" s="5"/>
      <c r="G14" s="16"/>
    </row>
    <row r="15" spans="1:187" x14ac:dyDescent="0.2">
      <c r="A15" s="15"/>
      <c r="B15" s="5"/>
      <c r="C15" s="5"/>
      <c r="D15" s="5"/>
      <c r="E15" s="5"/>
      <c r="F15" s="5"/>
      <c r="G15" s="16"/>
    </row>
    <row r="16" spans="1:187" x14ac:dyDescent="0.2">
      <c r="A16" s="15"/>
      <c r="B16" s="5"/>
      <c r="C16" s="5"/>
      <c r="D16" s="5"/>
      <c r="E16" s="5"/>
      <c r="F16" s="5"/>
      <c r="G16" s="16"/>
    </row>
    <row r="17" spans="1:7" x14ac:dyDescent="0.2">
      <c r="A17" s="15"/>
      <c r="B17" s="5"/>
      <c r="C17" s="5"/>
      <c r="D17" s="5"/>
      <c r="E17" s="5"/>
      <c r="F17" s="5"/>
      <c r="G17" s="16"/>
    </row>
    <row r="18" spans="1:7" x14ac:dyDescent="0.2">
      <c r="A18" s="15"/>
      <c r="B18" s="5"/>
      <c r="C18" s="5"/>
      <c r="D18" s="5"/>
      <c r="E18" s="5"/>
      <c r="F18" s="5"/>
      <c r="G18" s="16"/>
    </row>
    <row r="19" spans="1:7" x14ac:dyDescent="0.2">
      <c r="A19" s="15"/>
      <c r="B19" s="5"/>
      <c r="C19" s="5"/>
      <c r="D19" s="5"/>
      <c r="E19" s="5"/>
      <c r="F19" s="5"/>
      <c r="G19" s="16"/>
    </row>
    <row r="20" spans="1:7" x14ac:dyDescent="0.2">
      <c r="A20" s="15"/>
      <c r="B20" s="5"/>
      <c r="C20" s="5"/>
      <c r="D20" s="5"/>
      <c r="E20" s="5"/>
      <c r="F20" s="5"/>
      <c r="G20" s="16"/>
    </row>
    <row r="21" spans="1:7" x14ac:dyDescent="0.2">
      <c r="A21" s="15"/>
      <c r="B21" s="5"/>
      <c r="C21" s="5"/>
      <c r="D21" s="5"/>
      <c r="E21" s="5"/>
      <c r="F21" s="5"/>
      <c r="G21" s="16"/>
    </row>
    <row r="22" spans="1:7" x14ac:dyDescent="0.2">
      <c r="A22" s="15"/>
      <c r="B22" s="5"/>
      <c r="C22" s="5"/>
      <c r="D22" s="5"/>
      <c r="E22" s="5"/>
      <c r="F22" s="5"/>
      <c r="G22" s="16"/>
    </row>
    <row r="23" spans="1:7" x14ac:dyDescent="0.2">
      <c r="A23" s="15"/>
      <c r="B23" s="5"/>
      <c r="C23" s="5"/>
      <c r="D23" s="5"/>
      <c r="E23" s="5"/>
      <c r="F23" s="5"/>
      <c r="G23" s="16"/>
    </row>
    <row r="24" spans="1:7" x14ac:dyDescent="0.2">
      <c r="A24" s="15"/>
      <c r="B24" s="5"/>
      <c r="C24" s="5"/>
      <c r="D24" s="5"/>
      <c r="E24" s="5"/>
      <c r="F24" s="5"/>
      <c r="G24" s="16"/>
    </row>
    <row r="25" spans="1:7" x14ac:dyDescent="0.2">
      <c r="A25" s="15"/>
      <c r="B25" s="5"/>
      <c r="C25" s="5"/>
      <c r="D25" s="5"/>
      <c r="E25" s="5"/>
      <c r="F25" s="5"/>
      <c r="G25" s="16"/>
    </row>
    <row r="26" spans="1:7" x14ac:dyDescent="0.2">
      <c r="A26" s="15"/>
      <c r="B26" s="5"/>
      <c r="C26" s="5"/>
      <c r="D26" s="5"/>
      <c r="E26" s="5"/>
      <c r="F26" s="5"/>
      <c r="G26" s="16"/>
    </row>
    <row r="27" spans="1:7" x14ac:dyDescent="0.2">
      <c r="A27" s="15"/>
      <c r="B27" s="5"/>
      <c r="C27" s="5"/>
      <c r="D27" s="5"/>
      <c r="E27" s="5"/>
      <c r="F27" s="5"/>
      <c r="G27" s="16"/>
    </row>
    <row r="28" spans="1:7" x14ac:dyDescent="0.2">
      <c r="A28" s="15"/>
      <c r="B28" s="5"/>
      <c r="C28" s="5"/>
      <c r="D28" s="5"/>
      <c r="E28" s="5"/>
      <c r="F28" s="5"/>
      <c r="G28" s="16"/>
    </row>
    <row r="29" spans="1:7" x14ac:dyDescent="0.2">
      <c r="A29" s="15"/>
      <c r="B29" s="5"/>
      <c r="C29" s="5"/>
      <c r="D29" s="5"/>
      <c r="E29" s="5"/>
      <c r="F29" s="5"/>
      <c r="G29" s="16"/>
    </row>
    <row r="30" spans="1:7" x14ac:dyDescent="0.2">
      <c r="A30" s="15"/>
      <c r="B30" s="5"/>
      <c r="C30" s="5"/>
      <c r="D30" s="5"/>
      <c r="E30" s="5"/>
      <c r="F30" s="5"/>
      <c r="G30" s="16"/>
    </row>
    <row r="31" spans="1:7" x14ac:dyDescent="0.2">
      <c r="A31" s="15"/>
      <c r="B31" s="5"/>
      <c r="C31" s="5"/>
      <c r="D31" s="5"/>
      <c r="E31" s="5"/>
      <c r="F31" s="5"/>
      <c r="G31" s="16"/>
    </row>
    <row r="32" spans="1:7" x14ac:dyDescent="0.2">
      <c r="A32" s="15"/>
      <c r="B32" s="5"/>
      <c r="C32" s="5"/>
      <c r="D32" s="5"/>
      <c r="E32" s="5"/>
      <c r="F32" s="5"/>
      <c r="G32" s="16"/>
    </row>
    <row r="33" spans="1:7" x14ac:dyDescent="0.2">
      <c r="A33" s="15"/>
      <c r="B33" s="5"/>
      <c r="C33" s="5"/>
      <c r="D33" s="5"/>
      <c r="E33" s="5"/>
      <c r="F33" s="5"/>
      <c r="G33" s="16"/>
    </row>
    <row r="34" spans="1:7" x14ac:dyDescent="0.2">
      <c r="A34" s="15"/>
      <c r="B34" s="5"/>
      <c r="C34" s="5"/>
      <c r="D34" s="5"/>
      <c r="E34" s="5"/>
      <c r="F34" s="5"/>
      <c r="G34" s="16"/>
    </row>
    <row r="35" spans="1:7" x14ac:dyDescent="0.2">
      <c r="A35" s="15"/>
      <c r="B35" s="5"/>
      <c r="C35" s="5"/>
      <c r="D35" s="5"/>
      <c r="E35" s="5"/>
      <c r="F35" s="5"/>
      <c r="G35" s="16"/>
    </row>
    <row r="36" spans="1:7" x14ac:dyDescent="0.2">
      <c r="A36" s="15"/>
      <c r="B36" s="5"/>
      <c r="C36" s="5"/>
      <c r="D36" s="5"/>
      <c r="E36" s="5"/>
      <c r="F36" s="5"/>
      <c r="G36" s="16"/>
    </row>
    <row r="37" spans="1:7" x14ac:dyDescent="0.2">
      <c r="A37" s="15"/>
      <c r="B37" s="5"/>
      <c r="C37" s="5"/>
      <c r="D37" s="5"/>
      <c r="E37" s="5"/>
      <c r="F37" s="5"/>
      <c r="G37" s="16"/>
    </row>
    <row r="38" spans="1:7" x14ac:dyDescent="0.2">
      <c r="A38" s="15"/>
      <c r="B38" s="5"/>
      <c r="C38" s="5"/>
      <c r="D38" s="5"/>
      <c r="E38" s="5"/>
      <c r="F38" s="5"/>
      <c r="G38" s="16"/>
    </row>
    <row r="39" spans="1:7" x14ac:dyDescent="0.2">
      <c r="A39" s="15"/>
      <c r="B39" s="5"/>
      <c r="C39" s="5"/>
      <c r="D39" s="5"/>
      <c r="E39" s="5"/>
      <c r="F39" s="5"/>
      <c r="G39" s="16"/>
    </row>
    <row r="40" spans="1:7" x14ac:dyDescent="0.2">
      <c r="A40" s="15"/>
      <c r="B40" s="5"/>
      <c r="C40" s="5"/>
      <c r="D40" s="5"/>
      <c r="E40" s="5"/>
      <c r="F40" s="5"/>
      <c r="G40" s="16"/>
    </row>
    <row r="41" spans="1:7" x14ac:dyDescent="0.2">
      <c r="A41" s="15"/>
      <c r="B41" s="5"/>
      <c r="C41" s="5"/>
      <c r="D41" s="5"/>
      <c r="E41" s="5"/>
      <c r="F41" s="5"/>
      <c r="G41" s="16"/>
    </row>
    <row r="42" spans="1:7" x14ac:dyDescent="0.2">
      <c r="A42" s="15"/>
      <c r="B42" s="5"/>
      <c r="C42" s="5"/>
      <c r="D42" s="5"/>
      <c r="E42" s="5"/>
      <c r="F42" s="5"/>
      <c r="G42" s="16"/>
    </row>
    <row r="43" spans="1:7" x14ac:dyDescent="0.2">
      <c r="A43" s="15"/>
      <c r="B43" s="5"/>
      <c r="C43" s="5"/>
      <c r="D43" s="5"/>
      <c r="E43" s="5"/>
      <c r="F43" s="5"/>
      <c r="G43" s="16"/>
    </row>
    <row r="44" spans="1:7" x14ac:dyDescent="0.2">
      <c r="A44" s="15"/>
      <c r="B44" s="5"/>
      <c r="C44" s="5"/>
      <c r="D44" s="5"/>
      <c r="E44" s="5"/>
      <c r="F44" s="5"/>
      <c r="G44" s="16"/>
    </row>
    <row r="45" spans="1:7" x14ac:dyDescent="0.2">
      <c r="A45" s="15"/>
      <c r="B45" s="5"/>
      <c r="C45" s="5"/>
      <c r="D45" s="5"/>
      <c r="E45" s="5"/>
      <c r="F45" s="5"/>
      <c r="G45" s="16"/>
    </row>
    <row r="46" spans="1:7" x14ac:dyDescent="0.2">
      <c r="A46" s="15"/>
      <c r="B46" s="5"/>
      <c r="C46" s="5"/>
      <c r="D46" s="5"/>
      <c r="E46" s="5"/>
      <c r="F46" s="5"/>
      <c r="G46" s="16"/>
    </row>
    <row r="47" spans="1:7" x14ac:dyDescent="0.2">
      <c r="A47" s="15"/>
      <c r="B47" s="5"/>
      <c r="C47" s="5"/>
      <c r="D47" s="5"/>
      <c r="E47" s="5"/>
      <c r="F47" s="5"/>
      <c r="G47" s="16"/>
    </row>
    <row r="48" spans="1:7" x14ac:dyDescent="0.2">
      <c r="A48" s="15"/>
      <c r="B48" s="5"/>
      <c r="C48" s="5"/>
      <c r="D48" s="5"/>
      <c r="E48" s="5"/>
      <c r="F48" s="5"/>
      <c r="G48" s="16"/>
    </row>
    <row r="49" spans="1:15" x14ac:dyDescent="0.2">
      <c r="A49" s="15"/>
      <c r="B49" s="5"/>
      <c r="C49" s="5"/>
      <c r="D49" s="5"/>
      <c r="E49" s="5"/>
      <c r="F49" s="5"/>
      <c r="G49" s="16"/>
    </row>
    <row r="50" spans="1:15" x14ac:dyDescent="0.2">
      <c r="A50" s="15"/>
      <c r="B50" s="5"/>
      <c r="C50" s="5"/>
      <c r="D50" s="5"/>
      <c r="E50" s="5"/>
      <c r="F50" s="5"/>
      <c r="G50" s="16"/>
    </row>
    <row r="51" spans="1:15" x14ac:dyDescent="0.2">
      <c r="A51" s="15"/>
      <c r="B51" s="5"/>
      <c r="C51" s="5"/>
      <c r="D51" s="5"/>
      <c r="E51" s="5"/>
      <c r="F51" s="5"/>
      <c r="G51" s="16"/>
    </row>
    <row r="52" spans="1:15" x14ac:dyDescent="0.2">
      <c r="A52" s="15"/>
      <c r="B52" s="5"/>
      <c r="C52" s="5"/>
      <c r="D52" s="5"/>
      <c r="E52" s="5"/>
      <c r="F52" s="5"/>
      <c r="G52" s="16"/>
    </row>
    <row r="53" spans="1:15" x14ac:dyDescent="0.2">
      <c r="A53" s="15"/>
      <c r="B53" s="5"/>
      <c r="C53" s="5"/>
      <c r="D53" s="5"/>
      <c r="E53" s="5"/>
      <c r="F53" s="5"/>
      <c r="G53" s="16"/>
    </row>
    <row r="54" spans="1:15" x14ac:dyDescent="0.2">
      <c r="A54" s="15"/>
      <c r="B54" s="5"/>
      <c r="C54" s="5"/>
      <c r="D54" s="5"/>
      <c r="E54" s="5"/>
      <c r="F54" s="5"/>
      <c r="G54" s="16"/>
    </row>
    <row r="55" spans="1:15" x14ac:dyDescent="0.2">
      <c r="A55" s="15"/>
      <c r="B55" s="5"/>
      <c r="C55" s="5"/>
      <c r="D55" s="5"/>
      <c r="E55" s="5"/>
      <c r="F55" s="5"/>
      <c r="G55" s="16"/>
    </row>
    <row r="56" spans="1:15" ht="12.75" customHeight="1" thickBot="1" x14ac:dyDescent="0.25">
      <c r="A56" s="17"/>
      <c r="B56" s="18"/>
      <c r="C56" s="18"/>
      <c r="D56" s="18"/>
      <c r="E56" s="18"/>
      <c r="F56" s="18"/>
      <c r="G56" s="19"/>
    </row>
    <row r="57" spans="1:15" x14ac:dyDescent="0.2">
      <c r="D57" s="7"/>
    </row>
    <row r="60" spans="1:15" x14ac:dyDescent="0.2">
      <c r="A60" s="43" t="str">
        <f>'PAC 2016'!A129:O129</f>
        <v>DORIAN ALEXANDER AGUDELO OROZCO</v>
      </c>
      <c r="B60" s="28"/>
      <c r="C60" s="28"/>
      <c r="D60" s="28"/>
      <c r="E60" s="28"/>
      <c r="F60" s="28"/>
      <c r="G60" s="28"/>
      <c r="H60" s="28"/>
      <c r="I60" s="28"/>
      <c r="J60" s="28"/>
      <c r="K60" s="28"/>
      <c r="L60" s="28"/>
      <c r="M60" s="28"/>
      <c r="N60" s="28"/>
      <c r="O60" s="29"/>
    </row>
    <row r="61" spans="1:15" x14ac:dyDescent="0.2">
      <c r="A61" s="750" t="s">
        <v>123</v>
      </c>
      <c r="B61" s="751"/>
      <c r="C61" s="751"/>
      <c r="D61" s="751"/>
      <c r="E61" s="751"/>
      <c r="F61" s="751"/>
      <c r="G61" s="751"/>
      <c r="H61" s="751"/>
      <c r="I61" s="751"/>
      <c r="J61" s="751"/>
      <c r="K61" s="751"/>
      <c r="L61" s="751"/>
      <c r="M61" s="751"/>
      <c r="N61" s="751"/>
      <c r="O61" s="752"/>
    </row>
  </sheetData>
  <mergeCells count="4">
    <mergeCell ref="A61:O61"/>
    <mergeCell ref="A3:G3"/>
    <mergeCell ref="A1:G1"/>
    <mergeCell ref="A2:G2"/>
  </mergeCells>
  <phoneticPr fontId="6" type="noConversion"/>
  <pageMargins left="0.75" right="0.75" top="1" bottom="1" header="0" footer="0"/>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82"/>
  <sheetViews>
    <sheetView workbookViewId="0">
      <selection activeCell="D123" sqref="D123:D134"/>
    </sheetView>
  </sheetViews>
  <sheetFormatPr baseColWidth="10" defaultColWidth="11.42578125" defaultRowHeight="12.75" x14ac:dyDescent="0.2"/>
  <cols>
    <col min="1" max="2" width="11.140625" customWidth="1"/>
    <col min="3" max="3" width="11.42578125" customWidth="1"/>
    <col min="4" max="4" width="9.7109375" customWidth="1"/>
    <col min="5" max="5" width="16.5703125" customWidth="1"/>
    <col min="6" max="6" width="48.5703125" customWidth="1"/>
  </cols>
  <sheetData>
    <row r="1" spans="1:10" ht="12.75" customHeight="1" x14ac:dyDescent="0.2">
      <c r="A1" s="756" t="e">
        <f>'POAI 2010'!A1:G1</f>
        <v>#REF!</v>
      </c>
      <c r="B1" s="757"/>
      <c r="C1" s="757"/>
      <c r="D1" s="757"/>
      <c r="E1" s="757"/>
      <c r="F1" s="758"/>
      <c r="G1" s="39"/>
      <c r="H1" s="39"/>
      <c r="I1" s="39"/>
      <c r="J1" s="39"/>
    </row>
    <row r="2" spans="1:10" ht="12.75" customHeight="1" x14ac:dyDescent="0.2">
      <c r="A2" s="759" t="e">
        <f>'POAI 2010'!A2:G2</f>
        <v>#REF!</v>
      </c>
      <c r="B2" s="760"/>
      <c r="C2" s="760"/>
      <c r="D2" s="760"/>
      <c r="E2" s="760"/>
      <c r="F2" s="761"/>
      <c r="G2" s="39"/>
      <c r="H2" s="39"/>
      <c r="I2" s="39"/>
      <c r="J2" s="39"/>
    </row>
    <row r="3" spans="1:10" x14ac:dyDescent="0.2">
      <c r="A3" s="773" t="s">
        <v>117</v>
      </c>
      <c r="B3" s="765"/>
      <c r="C3" s="765"/>
      <c r="D3" s="765"/>
      <c r="E3" s="765"/>
      <c r="F3" s="774"/>
      <c r="G3" s="4"/>
      <c r="H3" s="4"/>
      <c r="I3" s="4"/>
      <c r="J3" s="4"/>
    </row>
    <row r="4" spans="1:10" ht="13.5" thickBot="1" x14ac:dyDescent="0.25">
      <c r="A4" s="776" t="s">
        <v>115</v>
      </c>
      <c r="B4" s="777"/>
      <c r="C4" s="777"/>
      <c r="D4" s="777"/>
      <c r="E4" s="777"/>
      <c r="F4" s="778"/>
    </row>
    <row r="5" spans="1:10" x14ac:dyDescent="0.2">
      <c r="A5" s="769" t="s">
        <v>79</v>
      </c>
      <c r="B5" s="771" t="s">
        <v>80</v>
      </c>
      <c r="C5" s="771" t="s">
        <v>82</v>
      </c>
      <c r="D5" s="771" t="s">
        <v>81</v>
      </c>
      <c r="E5" s="771" t="s">
        <v>101</v>
      </c>
      <c r="F5" s="771" t="s">
        <v>120</v>
      </c>
    </row>
    <row r="6" spans="1:10" x14ac:dyDescent="0.2">
      <c r="A6" s="770"/>
      <c r="B6" s="772"/>
      <c r="C6" s="772"/>
      <c r="D6" s="772"/>
      <c r="E6" s="772"/>
      <c r="F6" s="772"/>
    </row>
    <row r="7" spans="1:10" x14ac:dyDescent="0.2">
      <c r="A7" s="21"/>
      <c r="B7" s="11"/>
      <c r="C7" s="22" t="s">
        <v>100</v>
      </c>
      <c r="D7" s="11"/>
      <c r="E7" s="8" t="e">
        <f>+' PTO Ing Egr'!#REF!</f>
        <v>#REF!</v>
      </c>
      <c r="F7" s="23" t="s">
        <v>83</v>
      </c>
    </row>
    <row r="8" spans="1:10" x14ac:dyDescent="0.2">
      <c r="A8" s="21"/>
      <c r="B8" s="11"/>
      <c r="C8" s="22"/>
      <c r="D8" s="11"/>
      <c r="E8" s="8"/>
      <c r="F8" s="24" t="s">
        <v>84</v>
      </c>
    </row>
    <row r="9" spans="1:10" x14ac:dyDescent="0.2">
      <c r="A9" s="21"/>
      <c r="B9" s="11"/>
      <c r="C9" s="22"/>
      <c r="D9" s="11"/>
      <c r="E9" s="8"/>
      <c r="F9" s="24" t="s">
        <v>111</v>
      </c>
    </row>
    <row r="10" spans="1:10" x14ac:dyDescent="0.2">
      <c r="A10" s="21"/>
      <c r="B10" s="11"/>
      <c r="C10" s="22"/>
      <c r="D10" s="11"/>
      <c r="E10" s="8"/>
      <c r="F10" s="24"/>
    </row>
    <row r="11" spans="1:10" x14ac:dyDescent="0.2">
      <c r="A11" s="21"/>
      <c r="B11" s="11"/>
      <c r="C11" s="22" t="s">
        <v>100</v>
      </c>
      <c r="D11" s="11"/>
      <c r="E11" s="8" t="e">
        <f>+' PTO Ing Egr'!#REF!</f>
        <v>#REF!</v>
      </c>
      <c r="F11" s="23" t="s">
        <v>85</v>
      </c>
    </row>
    <row r="12" spans="1:10" x14ac:dyDescent="0.2">
      <c r="A12" s="21"/>
      <c r="B12" s="11"/>
      <c r="C12" s="22"/>
      <c r="D12" s="10">
        <v>12</v>
      </c>
      <c r="E12" s="82"/>
      <c r="F12" s="24" t="s">
        <v>86</v>
      </c>
    </row>
    <row r="13" spans="1:10" x14ac:dyDescent="0.2">
      <c r="A13" s="21"/>
      <c r="B13" s="11"/>
      <c r="C13" s="22"/>
      <c r="D13" s="10">
        <v>4</v>
      </c>
      <c r="E13" s="82"/>
      <c r="F13" s="24" t="s">
        <v>87</v>
      </c>
    </row>
    <row r="14" spans="1:10" x14ac:dyDescent="0.2">
      <c r="A14" s="21"/>
      <c r="B14" s="11"/>
      <c r="C14" s="22"/>
      <c r="D14" s="11"/>
      <c r="E14" s="8"/>
      <c r="F14" s="24"/>
    </row>
    <row r="15" spans="1:10" x14ac:dyDescent="0.2">
      <c r="A15" s="21"/>
      <c r="B15" s="11"/>
      <c r="C15" s="22"/>
      <c r="D15" s="11"/>
      <c r="E15" s="8" t="e">
        <f>+' PTO Ing Egr'!#REF!</f>
        <v>#REF!</v>
      </c>
      <c r="F15" s="23" t="s">
        <v>97</v>
      </c>
    </row>
    <row r="16" spans="1:10" x14ac:dyDescent="0.2">
      <c r="A16" s="21"/>
      <c r="B16" s="11"/>
      <c r="C16" s="22" t="s">
        <v>95</v>
      </c>
      <c r="D16" s="10">
        <v>1</v>
      </c>
      <c r="E16" s="83"/>
      <c r="F16" s="13" t="s">
        <v>99</v>
      </c>
    </row>
    <row r="17" spans="1:6" x14ac:dyDescent="0.2">
      <c r="A17" s="21"/>
      <c r="B17" s="11"/>
      <c r="C17" s="22"/>
      <c r="D17" s="10"/>
      <c r="E17" s="12"/>
      <c r="F17" s="13"/>
    </row>
    <row r="18" spans="1:6" x14ac:dyDescent="0.2">
      <c r="A18" s="21"/>
      <c r="B18" s="11"/>
      <c r="C18" s="22" t="s">
        <v>100</v>
      </c>
      <c r="D18" s="11"/>
      <c r="E18" s="8" t="e">
        <f>+' PTO Ing Egr'!#REF!</f>
        <v>#REF!</v>
      </c>
      <c r="F18" s="23" t="s">
        <v>88</v>
      </c>
    </row>
    <row r="19" spans="1:6" x14ac:dyDescent="0.2">
      <c r="A19" s="21"/>
      <c r="B19" s="11"/>
      <c r="C19" s="22"/>
      <c r="D19" s="53">
        <v>10</v>
      </c>
      <c r="E19" s="1"/>
      <c r="F19" s="53" t="s">
        <v>184</v>
      </c>
    </row>
    <row r="20" spans="1:6" x14ac:dyDescent="0.2">
      <c r="A20" s="21"/>
      <c r="B20" s="11"/>
      <c r="C20" s="22"/>
      <c r="D20" s="53">
        <v>16</v>
      </c>
      <c r="E20" s="1"/>
      <c r="F20" s="53" t="s">
        <v>185</v>
      </c>
    </row>
    <row r="21" spans="1:6" x14ac:dyDescent="0.2">
      <c r="A21" s="21"/>
      <c r="B21" s="11"/>
      <c r="C21" s="22"/>
      <c r="D21" s="53">
        <v>2</v>
      </c>
      <c r="E21" s="1"/>
      <c r="F21" s="53" t="s">
        <v>186</v>
      </c>
    </row>
    <row r="22" spans="1:6" x14ac:dyDescent="0.2">
      <c r="A22" s="21"/>
      <c r="B22" s="11"/>
      <c r="C22" s="22"/>
      <c r="D22" s="53">
        <v>16</v>
      </c>
      <c r="E22" s="1"/>
      <c r="F22" s="53" t="s">
        <v>187</v>
      </c>
    </row>
    <row r="23" spans="1:6" x14ac:dyDescent="0.2">
      <c r="A23" s="21"/>
      <c r="B23" s="11"/>
      <c r="C23" s="22"/>
      <c r="D23" s="53">
        <v>4</v>
      </c>
      <c r="E23" s="1"/>
      <c r="F23" s="53" t="s">
        <v>188</v>
      </c>
    </row>
    <row r="24" spans="1:6" x14ac:dyDescent="0.2">
      <c r="A24" s="21"/>
      <c r="B24" s="11"/>
      <c r="C24" s="22"/>
      <c r="D24" s="53">
        <v>2</v>
      </c>
      <c r="E24" s="1"/>
      <c r="F24" s="53" t="s">
        <v>189</v>
      </c>
    </row>
    <row r="25" spans="1:6" x14ac:dyDescent="0.2">
      <c r="A25" s="21"/>
      <c r="B25" s="11"/>
      <c r="C25" s="22"/>
      <c r="D25" s="53">
        <v>2</v>
      </c>
      <c r="E25" s="1"/>
      <c r="F25" s="53" t="s">
        <v>190</v>
      </c>
    </row>
    <row r="26" spans="1:6" x14ac:dyDescent="0.2">
      <c r="A26" s="21"/>
      <c r="B26" s="11"/>
      <c r="C26" s="22"/>
      <c r="D26" s="53">
        <v>4</v>
      </c>
      <c r="E26" s="1"/>
      <c r="F26" s="53" t="s">
        <v>191</v>
      </c>
    </row>
    <row r="27" spans="1:6" x14ac:dyDescent="0.2">
      <c r="A27" s="21"/>
      <c r="B27" s="11"/>
      <c r="C27" s="22"/>
      <c r="D27" s="53">
        <v>4</v>
      </c>
      <c r="E27" s="1"/>
      <c r="F27" s="53" t="s">
        <v>192</v>
      </c>
    </row>
    <row r="28" spans="1:6" x14ac:dyDescent="0.2">
      <c r="A28" s="21"/>
      <c r="B28" s="11"/>
      <c r="C28" s="22"/>
      <c r="D28" s="53">
        <v>3</v>
      </c>
      <c r="E28" s="1"/>
      <c r="F28" s="53" t="s">
        <v>193</v>
      </c>
    </row>
    <row r="29" spans="1:6" x14ac:dyDescent="0.2">
      <c r="A29" s="21"/>
      <c r="B29" s="11"/>
      <c r="C29" s="22"/>
      <c r="D29" s="53">
        <v>4</v>
      </c>
      <c r="E29" s="1"/>
      <c r="F29" s="53" t="s">
        <v>194</v>
      </c>
    </row>
    <row r="30" spans="1:6" x14ac:dyDescent="0.2">
      <c r="A30" s="21"/>
      <c r="B30" s="11"/>
      <c r="C30" s="22"/>
      <c r="D30" s="53">
        <v>24</v>
      </c>
      <c r="E30" s="1"/>
      <c r="F30" s="53" t="s">
        <v>195</v>
      </c>
    </row>
    <row r="31" spans="1:6" x14ac:dyDescent="0.2">
      <c r="A31" s="21"/>
      <c r="B31" s="11"/>
      <c r="C31" s="22"/>
      <c r="D31" s="53">
        <v>6</v>
      </c>
      <c r="E31" s="1"/>
      <c r="F31" s="53" t="s">
        <v>196</v>
      </c>
    </row>
    <row r="32" spans="1:6" x14ac:dyDescent="0.2">
      <c r="A32" s="21"/>
      <c r="B32" s="11"/>
      <c r="C32" s="22"/>
      <c r="D32" s="53">
        <v>24</v>
      </c>
      <c r="E32" s="1"/>
      <c r="F32" s="53" t="s">
        <v>197</v>
      </c>
    </row>
    <row r="33" spans="1:6" x14ac:dyDescent="0.2">
      <c r="A33" s="21"/>
      <c r="B33" s="11"/>
      <c r="C33" s="22"/>
      <c r="D33" s="53">
        <v>3</v>
      </c>
      <c r="E33" s="1"/>
      <c r="F33" s="53" t="s">
        <v>198</v>
      </c>
    </row>
    <row r="34" spans="1:6" x14ac:dyDescent="0.2">
      <c r="A34" s="21"/>
      <c r="B34" s="11"/>
      <c r="C34" s="22"/>
      <c r="D34" s="53">
        <v>4</v>
      </c>
      <c r="E34" s="1"/>
      <c r="F34" s="53" t="s">
        <v>199</v>
      </c>
    </row>
    <row r="35" spans="1:6" x14ac:dyDescent="0.2">
      <c r="A35" s="21"/>
      <c r="B35" s="11"/>
      <c r="C35" s="22"/>
      <c r="D35" s="53">
        <v>8</v>
      </c>
      <c r="E35" s="1"/>
      <c r="F35" s="53" t="s">
        <v>200</v>
      </c>
    </row>
    <row r="36" spans="1:6" x14ac:dyDescent="0.2">
      <c r="A36" s="21"/>
      <c r="B36" s="11"/>
      <c r="C36" s="22"/>
      <c r="D36" s="53">
        <v>4</v>
      </c>
      <c r="E36" s="1"/>
      <c r="F36" s="53" t="s">
        <v>201</v>
      </c>
    </row>
    <row r="37" spans="1:6" x14ac:dyDescent="0.2">
      <c r="A37" s="21"/>
      <c r="B37" s="11"/>
      <c r="C37" s="22"/>
      <c r="D37" s="53">
        <v>12</v>
      </c>
      <c r="E37" s="1"/>
      <c r="F37" s="53" t="s">
        <v>202</v>
      </c>
    </row>
    <row r="38" spans="1:6" x14ac:dyDescent="0.2">
      <c r="A38" s="21"/>
      <c r="B38" s="11"/>
      <c r="C38" s="22"/>
      <c r="D38" s="53">
        <v>4</v>
      </c>
      <c r="E38" s="1"/>
      <c r="F38" s="77" t="s">
        <v>203</v>
      </c>
    </row>
    <row r="39" spans="1:6" x14ac:dyDescent="0.2">
      <c r="A39" s="21"/>
      <c r="B39" s="11"/>
      <c r="C39" s="22"/>
      <c r="D39" s="53">
        <v>2</v>
      </c>
      <c r="E39" s="1"/>
      <c r="F39" s="53" t="s">
        <v>204</v>
      </c>
    </row>
    <row r="40" spans="1:6" x14ac:dyDescent="0.2">
      <c r="A40" s="21"/>
      <c r="B40" s="11"/>
      <c r="C40" s="22"/>
      <c r="D40" s="53">
        <v>2</v>
      </c>
      <c r="E40" s="1"/>
      <c r="F40" s="84" t="s">
        <v>205</v>
      </c>
    </row>
    <row r="41" spans="1:6" x14ac:dyDescent="0.2">
      <c r="A41" s="21"/>
      <c r="B41" s="11"/>
      <c r="C41" s="22"/>
      <c r="D41" s="53">
        <v>2</v>
      </c>
      <c r="E41" s="1"/>
      <c r="F41" s="53" t="s">
        <v>206</v>
      </c>
    </row>
    <row r="42" spans="1:6" x14ac:dyDescent="0.2">
      <c r="A42" s="21"/>
      <c r="B42" s="11"/>
      <c r="C42" s="22"/>
      <c r="D42" s="53">
        <v>4</v>
      </c>
      <c r="E42" s="1"/>
      <c r="F42" s="77" t="s">
        <v>207</v>
      </c>
    </row>
    <row r="43" spans="1:6" x14ac:dyDescent="0.2">
      <c r="A43" s="21"/>
      <c r="B43" s="11"/>
      <c r="C43" s="22"/>
      <c r="D43" s="53">
        <v>2</v>
      </c>
      <c r="E43" s="1"/>
      <c r="F43" s="77" t="s">
        <v>208</v>
      </c>
    </row>
    <row r="44" spans="1:6" x14ac:dyDescent="0.2">
      <c r="A44" s="21"/>
      <c r="B44" s="11"/>
      <c r="C44" s="22"/>
      <c r="D44" s="53">
        <v>12</v>
      </c>
      <c r="E44" s="1"/>
      <c r="F44" s="53" t="s">
        <v>209</v>
      </c>
    </row>
    <row r="45" spans="1:6" x14ac:dyDescent="0.2">
      <c r="A45" s="21"/>
      <c r="B45" s="11"/>
      <c r="C45" s="22"/>
      <c r="D45" s="53">
        <v>30</v>
      </c>
      <c r="E45" s="1"/>
      <c r="F45" s="53" t="s">
        <v>210</v>
      </c>
    </row>
    <row r="46" spans="1:6" x14ac:dyDescent="0.2">
      <c r="A46" s="21"/>
      <c r="B46" s="11"/>
      <c r="C46" s="22"/>
      <c r="D46" s="53">
        <v>6</v>
      </c>
      <c r="E46" s="1"/>
      <c r="F46" s="53" t="s">
        <v>211</v>
      </c>
    </row>
    <row r="47" spans="1:6" x14ac:dyDescent="0.2">
      <c r="A47" s="21"/>
      <c r="B47" s="11"/>
      <c r="C47" s="22"/>
      <c r="D47" s="53">
        <v>8</v>
      </c>
      <c r="E47" s="1"/>
      <c r="F47" s="53" t="s">
        <v>212</v>
      </c>
    </row>
    <row r="48" spans="1:6" x14ac:dyDescent="0.2">
      <c r="A48" s="21"/>
      <c r="B48" s="11"/>
      <c r="C48" s="22"/>
      <c r="D48" s="53">
        <v>1</v>
      </c>
      <c r="E48" s="1"/>
      <c r="F48" s="53" t="s">
        <v>213</v>
      </c>
    </row>
    <row r="49" spans="1:6" x14ac:dyDescent="0.2">
      <c r="A49" s="21"/>
      <c r="B49" s="11"/>
      <c r="C49" s="22"/>
      <c r="D49" s="53">
        <v>2</v>
      </c>
      <c r="E49" s="1"/>
      <c r="F49" s="53" t="s">
        <v>214</v>
      </c>
    </row>
    <row r="50" spans="1:6" x14ac:dyDescent="0.2">
      <c r="A50" s="21"/>
      <c r="B50" s="11"/>
      <c r="C50" s="22"/>
      <c r="D50" s="53">
        <v>3</v>
      </c>
      <c r="E50" s="1"/>
      <c r="F50" s="77" t="s">
        <v>215</v>
      </c>
    </row>
    <row r="51" spans="1:6" x14ac:dyDescent="0.2">
      <c r="A51" s="21"/>
      <c r="B51" s="11"/>
      <c r="C51" s="22"/>
      <c r="D51" s="53">
        <v>30</v>
      </c>
      <c r="E51" s="1"/>
      <c r="F51" s="77" t="s">
        <v>216</v>
      </c>
    </row>
    <row r="52" spans="1:6" x14ac:dyDescent="0.2">
      <c r="A52" s="21"/>
      <c r="B52" s="11"/>
      <c r="C52" s="22"/>
      <c r="D52" s="53">
        <v>12</v>
      </c>
      <c r="E52" s="1"/>
      <c r="F52" s="53" t="s">
        <v>217</v>
      </c>
    </row>
    <row r="53" spans="1:6" x14ac:dyDescent="0.2">
      <c r="A53" s="21"/>
      <c r="B53" s="11"/>
      <c r="C53" s="22"/>
      <c r="D53" s="53">
        <v>12</v>
      </c>
      <c r="E53" s="1"/>
      <c r="F53" s="53" t="s">
        <v>218</v>
      </c>
    </row>
    <row r="54" spans="1:6" x14ac:dyDescent="0.2">
      <c r="A54" s="21"/>
      <c r="B54" s="11"/>
      <c r="C54" s="22"/>
      <c r="D54" s="53">
        <v>38</v>
      </c>
      <c r="E54" s="1"/>
      <c r="F54" s="53" t="s">
        <v>219</v>
      </c>
    </row>
    <row r="55" spans="1:6" x14ac:dyDescent="0.2">
      <c r="A55" s="21"/>
      <c r="B55" s="11"/>
      <c r="C55" s="22"/>
      <c r="D55" s="53">
        <v>38</v>
      </c>
      <c r="E55" s="1"/>
      <c r="F55" s="53" t="s">
        <v>220</v>
      </c>
    </row>
    <row r="56" spans="1:6" x14ac:dyDescent="0.2">
      <c r="A56" s="21"/>
      <c r="B56" s="11"/>
      <c r="C56" s="22"/>
      <c r="D56" s="53">
        <v>60</v>
      </c>
      <c r="E56" s="1"/>
      <c r="F56" s="53" t="s">
        <v>221</v>
      </c>
    </row>
    <row r="57" spans="1:6" x14ac:dyDescent="0.2">
      <c r="A57" s="21"/>
      <c r="B57" s="11"/>
      <c r="C57" s="22"/>
      <c r="D57" s="53">
        <v>10</v>
      </c>
      <c r="E57" s="1"/>
      <c r="F57" s="53" t="s">
        <v>222</v>
      </c>
    </row>
    <row r="58" spans="1:6" x14ac:dyDescent="0.2">
      <c r="A58" s="21"/>
      <c r="B58" s="11"/>
      <c r="C58" s="22"/>
      <c r="D58" s="53">
        <v>50</v>
      </c>
      <c r="E58" s="1"/>
      <c r="F58" s="53" t="s">
        <v>223</v>
      </c>
    </row>
    <row r="59" spans="1:6" x14ac:dyDescent="0.2">
      <c r="A59" s="21"/>
      <c r="B59" s="11"/>
      <c r="C59" s="22"/>
      <c r="D59" s="53">
        <v>1</v>
      </c>
      <c r="E59" s="1"/>
      <c r="F59" s="53" t="s">
        <v>224</v>
      </c>
    </row>
    <row r="60" spans="1:6" x14ac:dyDescent="0.2">
      <c r="A60" s="21"/>
      <c r="B60" s="11"/>
      <c r="C60" s="22"/>
      <c r="D60" s="53">
        <v>1</v>
      </c>
      <c r="E60" s="1"/>
      <c r="F60" s="53" t="s">
        <v>225</v>
      </c>
    </row>
    <row r="61" spans="1:6" x14ac:dyDescent="0.2">
      <c r="A61" s="21"/>
      <c r="B61" s="11"/>
      <c r="C61" s="22"/>
      <c r="D61" s="53">
        <v>1</v>
      </c>
      <c r="E61" s="1"/>
      <c r="F61" s="53" t="s">
        <v>226</v>
      </c>
    </row>
    <row r="62" spans="1:6" x14ac:dyDescent="0.2">
      <c r="A62" s="21"/>
      <c r="B62" s="11"/>
      <c r="C62" s="22"/>
      <c r="D62" s="53">
        <v>1</v>
      </c>
      <c r="E62" s="1"/>
      <c r="F62" s="53" t="s">
        <v>227</v>
      </c>
    </row>
    <row r="63" spans="1:6" x14ac:dyDescent="0.2">
      <c r="A63" s="21"/>
      <c r="B63" s="11"/>
      <c r="C63" s="22"/>
      <c r="D63" s="53">
        <v>1</v>
      </c>
      <c r="E63" s="1"/>
      <c r="F63" s="53" t="s">
        <v>228</v>
      </c>
    </row>
    <row r="64" spans="1:6" x14ac:dyDescent="0.2">
      <c r="A64" s="21"/>
      <c r="B64" s="11"/>
      <c r="C64" s="22"/>
      <c r="D64" s="53">
        <v>1</v>
      </c>
      <c r="E64" s="1"/>
      <c r="F64" s="53" t="s">
        <v>229</v>
      </c>
    </row>
    <row r="65" spans="1:6" x14ac:dyDescent="0.2">
      <c r="A65" s="21"/>
      <c r="B65" s="11"/>
      <c r="C65" s="22"/>
      <c r="D65" s="53">
        <v>1</v>
      </c>
      <c r="E65" s="1"/>
      <c r="F65" s="53" t="s">
        <v>230</v>
      </c>
    </row>
    <row r="66" spans="1:6" x14ac:dyDescent="0.2">
      <c r="A66" s="21"/>
      <c r="B66" s="11"/>
      <c r="C66" s="22"/>
      <c r="D66" s="53">
        <v>1</v>
      </c>
      <c r="E66" s="1"/>
      <c r="F66" s="53" t="s">
        <v>231</v>
      </c>
    </row>
    <row r="67" spans="1:6" x14ac:dyDescent="0.2">
      <c r="A67" s="21"/>
      <c r="B67" s="11"/>
      <c r="C67" s="22"/>
      <c r="D67" s="53">
        <v>4</v>
      </c>
      <c r="E67" s="1"/>
      <c r="F67" s="53" t="s">
        <v>232</v>
      </c>
    </row>
    <row r="68" spans="1:6" x14ac:dyDescent="0.2">
      <c r="A68" s="21"/>
      <c r="B68" s="11"/>
      <c r="C68" s="22"/>
      <c r="D68" s="53">
        <v>1</v>
      </c>
      <c r="E68" s="1"/>
      <c r="F68" s="53" t="s">
        <v>233</v>
      </c>
    </row>
    <row r="69" spans="1:6" x14ac:dyDescent="0.2">
      <c r="A69" s="21"/>
      <c r="B69" s="11"/>
      <c r="C69" s="22"/>
      <c r="D69" s="53">
        <v>4</v>
      </c>
      <c r="E69" s="1"/>
      <c r="F69" s="53" t="s">
        <v>234</v>
      </c>
    </row>
    <row r="70" spans="1:6" x14ac:dyDescent="0.2">
      <c r="A70" s="21"/>
      <c r="B70" s="11"/>
      <c r="C70" s="22"/>
      <c r="D70" s="53">
        <v>80</v>
      </c>
      <c r="E70" s="1"/>
      <c r="F70" s="53" t="s">
        <v>235</v>
      </c>
    </row>
    <row r="71" spans="1:6" x14ac:dyDescent="0.2">
      <c r="A71" s="21"/>
      <c r="B71" s="11"/>
      <c r="C71" s="22"/>
      <c r="D71" s="53">
        <v>50</v>
      </c>
      <c r="E71" s="1"/>
      <c r="F71" s="53" t="s">
        <v>236</v>
      </c>
    </row>
    <row r="72" spans="1:6" x14ac:dyDescent="0.2">
      <c r="A72" s="21"/>
      <c r="B72" s="11"/>
      <c r="C72" s="22"/>
      <c r="D72" s="53">
        <v>18</v>
      </c>
      <c r="E72" s="1"/>
      <c r="F72" s="53" t="s">
        <v>237</v>
      </c>
    </row>
    <row r="73" spans="1:6" x14ac:dyDescent="0.2">
      <c r="A73" s="21"/>
      <c r="B73" s="11"/>
      <c r="C73" s="22"/>
      <c r="D73" s="53">
        <v>200</v>
      </c>
      <c r="E73" s="1"/>
      <c r="F73" s="53" t="s">
        <v>238</v>
      </c>
    </row>
    <row r="74" spans="1:6" x14ac:dyDescent="0.2">
      <c r="A74" s="21"/>
      <c r="B74" s="11"/>
      <c r="C74" s="22"/>
      <c r="D74" s="53">
        <v>8</v>
      </c>
      <c r="E74" s="1"/>
      <c r="F74" s="53" t="s">
        <v>239</v>
      </c>
    </row>
    <row r="75" spans="1:6" x14ac:dyDescent="0.2">
      <c r="A75" s="21"/>
      <c r="B75" s="11"/>
      <c r="C75" s="22"/>
      <c r="D75" s="53">
        <v>3</v>
      </c>
      <c r="E75" s="1"/>
      <c r="F75" s="53" t="s">
        <v>240</v>
      </c>
    </row>
    <row r="76" spans="1:6" x14ac:dyDescent="0.2">
      <c r="A76" s="21"/>
      <c r="B76" s="11"/>
      <c r="C76" s="22"/>
      <c r="D76" s="53">
        <v>20</v>
      </c>
      <c r="E76" s="1"/>
      <c r="F76" s="53" t="s">
        <v>241</v>
      </c>
    </row>
    <row r="77" spans="1:6" x14ac:dyDescent="0.2">
      <c r="A77" s="21"/>
      <c r="B77" s="11"/>
      <c r="C77" s="22"/>
      <c r="D77" s="53">
        <v>15</v>
      </c>
      <c r="E77" s="1"/>
      <c r="F77" s="53" t="s">
        <v>242</v>
      </c>
    </row>
    <row r="78" spans="1:6" x14ac:dyDescent="0.2">
      <c r="A78" s="21"/>
      <c r="B78" s="11"/>
      <c r="C78" s="22"/>
      <c r="D78" s="53">
        <v>20</v>
      </c>
      <c r="E78" s="1"/>
      <c r="F78" s="53" t="s">
        <v>243</v>
      </c>
    </row>
    <row r="79" spans="1:6" x14ac:dyDescent="0.2">
      <c r="A79" s="21"/>
      <c r="B79" s="11"/>
      <c r="C79" s="22"/>
      <c r="D79" s="53">
        <v>8</v>
      </c>
      <c r="E79" s="1"/>
      <c r="F79" s="53" t="s">
        <v>244</v>
      </c>
    </row>
    <row r="80" spans="1:6" x14ac:dyDescent="0.2">
      <c r="A80" s="21"/>
      <c r="B80" s="11"/>
      <c r="C80" s="22"/>
      <c r="D80" s="53">
        <v>4</v>
      </c>
      <c r="E80" s="1"/>
      <c r="F80" s="53" t="s">
        <v>245</v>
      </c>
    </row>
    <row r="81" spans="1:6" x14ac:dyDescent="0.2">
      <c r="A81" s="21"/>
      <c r="B81" s="11"/>
      <c r="C81" s="22"/>
      <c r="D81" s="53">
        <v>120</v>
      </c>
      <c r="E81" s="1"/>
      <c r="F81" s="53" t="s">
        <v>246</v>
      </c>
    </row>
    <row r="82" spans="1:6" x14ac:dyDescent="0.2">
      <c r="A82" s="21"/>
      <c r="B82" s="11"/>
      <c r="C82" s="22"/>
      <c r="D82" s="53">
        <v>50</v>
      </c>
      <c r="E82" s="1"/>
      <c r="F82" s="53" t="s">
        <v>247</v>
      </c>
    </row>
    <row r="83" spans="1:6" x14ac:dyDescent="0.2">
      <c r="A83" s="21"/>
      <c r="B83" s="11"/>
      <c r="C83" s="22"/>
      <c r="D83" s="53">
        <v>12</v>
      </c>
      <c r="E83" s="1"/>
      <c r="F83" s="53" t="s">
        <v>0</v>
      </c>
    </row>
    <row r="84" spans="1:6" x14ac:dyDescent="0.2">
      <c r="A84" s="21"/>
      <c r="B84" s="11"/>
      <c r="C84" s="22"/>
      <c r="D84" s="53">
        <v>7</v>
      </c>
      <c r="E84" s="1"/>
      <c r="F84" s="53" t="s">
        <v>1</v>
      </c>
    </row>
    <row r="85" spans="1:6" x14ac:dyDescent="0.2">
      <c r="A85" s="21"/>
      <c r="B85" s="11"/>
      <c r="C85" s="22"/>
      <c r="D85" s="53">
        <v>15</v>
      </c>
      <c r="E85" s="1"/>
      <c r="F85" s="53" t="s">
        <v>2</v>
      </c>
    </row>
    <row r="86" spans="1:6" x14ac:dyDescent="0.2">
      <c r="A86" s="21"/>
      <c r="B86" s="11"/>
      <c r="C86" s="22"/>
      <c r="D86" s="53">
        <v>30</v>
      </c>
      <c r="E86" s="1"/>
      <c r="F86" s="53" t="s">
        <v>3</v>
      </c>
    </row>
    <row r="87" spans="1:6" x14ac:dyDescent="0.2">
      <c r="A87" s="21"/>
      <c r="B87" s="11"/>
      <c r="C87" s="22"/>
      <c r="D87" s="53">
        <v>15</v>
      </c>
      <c r="E87" s="1"/>
      <c r="F87" s="53" t="s">
        <v>4</v>
      </c>
    </row>
    <row r="88" spans="1:6" x14ac:dyDescent="0.2">
      <c r="A88" s="21"/>
      <c r="B88" s="11"/>
      <c r="C88" s="22"/>
      <c r="D88" s="53">
        <v>18</v>
      </c>
      <c r="E88" s="1"/>
      <c r="F88" s="53" t="s">
        <v>5</v>
      </c>
    </row>
    <row r="89" spans="1:6" x14ac:dyDescent="0.2">
      <c r="A89" s="21"/>
      <c r="B89" s="11"/>
      <c r="C89" s="22"/>
      <c r="D89" s="53">
        <v>50</v>
      </c>
      <c r="E89" s="1"/>
      <c r="F89" s="53" t="s">
        <v>6</v>
      </c>
    </row>
    <row r="90" spans="1:6" x14ac:dyDescent="0.2">
      <c r="A90" s="21"/>
      <c r="B90" s="11"/>
      <c r="C90" s="22"/>
      <c r="D90" s="53">
        <v>10</v>
      </c>
      <c r="E90" s="1"/>
      <c r="F90" s="77" t="s">
        <v>7</v>
      </c>
    </row>
    <row r="91" spans="1:6" x14ac:dyDescent="0.2">
      <c r="A91" s="21"/>
      <c r="B91" s="11"/>
      <c r="C91" s="22"/>
      <c r="D91" s="53">
        <v>90</v>
      </c>
      <c r="E91" s="1"/>
      <c r="F91" s="77" t="s">
        <v>8</v>
      </c>
    </row>
    <row r="92" spans="1:6" x14ac:dyDescent="0.2">
      <c r="A92" s="21"/>
      <c r="B92" s="11"/>
      <c r="C92" s="22"/>
      <c r="D92" s="53">
        <v>40</v>
      </c>
      <c r="E92" s="1"/>
      <c r="F92" s="53" t="s">
        <v>9</v>
      </c>
    </row>
    <row r="93" spans="1:6" x14ac:dyDescent="0.2">
      <c r="A93" s="21"/>
      <c r="B93" s="11"/>
      <c r="C93" s="22"/>
      <c r="D93" s="53">
        <v>80</v>
      </c>
      <c r="E93" s="1"/>
      <c r="F93" s="53" t="s">
        <v>10</v>
      </c>
    </row>
    <row r="94" spans="1:6" x14ac:dyDescent="0.2">
      <c r="A94" s="21"/>
      <c r="B94" s="11"/>
      <c r="C94" s="22"/>
      <c r="D94" s="53">
        <v>100</v>
      </c>
      <c r="E94" s="1"/>
      <c r="F94" s="77" t="s">
        <v>11</v>
      </c>
    </row>
    <row r="95" spans="1:6" x14ac:dyDescent="0.2">
      <c r="A95" s="21"/>
      <c r="B95" s="11"/>
      <c r="C95" s="22"/>
      <c r="D95" s="53">
        <v>12</v>
      </c>
      <c r="E95" s="1"/>
      <c r="F95" s="53" t="s">
        <v>13</v>
      </c>
    </row>
    <row r="96" spans="1:6" x14ac:dyDescent="0.2">
      <c r="A96" s="21"/>
      <c r="B96" s="11"/>
      <c r="C96" s="22"/>
      <c r="D96" s="53">
        <v>8</v>
      </c>
      <c r="E96" s="1"/>
      <c r="F96" s="53" t="s">
        <v>14</v>
      </c>
    </row>
    <row r="97" spans="1:6" x14ac:dyDescent="0.2">
      <c r="A97" s="21"/>
      <c r="B97" s="11"/>
      <c r="C97" s="22"/>
      <c r="D97" s="53">
        <v>3</v>
      </c>
      <c r="E97" s="1"/>
      <c r="F97" s="53" t="s">
        <v>15</v>
      </c>
    </row>
    <row r="98" spans="1:6" x14ac:dyDescent="0.2">
      <c r="A98" s="21"/>
      <c r="B98" s="11"/>
      <c r="C98" s="22"/>
      <c r="D98" s="53">
        <v>3</v>
      </c>
      <c r="E98" s="1"/>
      <c r="F98" s="53" t="s">
        <v>16</v>
      </c>
    </row>
    <row r="99" spans="1:6" x14ac:dyDescent="0.2">
      <c r="A99" s="21"/>
      <c r="B99" s="11"/>
      <c r="C99" s="22"/>
      <c r="D99" s="53">
        <v>3</v>
      </c>
      <c r="E99" s="1"/>
      <c r="F99" s="53" t="s">
        <v>17</v>
      </c>
    </row>
    <row r="100" spans="1:6" x14ac:dyDescent="0.2">
      <c r="A100" s="21"/>
      <c r="B100" s="11"/>
      <c r="C100" s="22"/>
      <c r="D100" s="53">
        <v>3</v>
      </c>
      <c r="E100" s="1"/>
      <c r="F100" s="53" t="s">
        <v>18</v>
      </c>
    </row>
    <row r="101" spans="1:6" x14ac:dyDescent="0.2">
      <c r="A101" s="21"/>
      <c r="B101" s="11"/>
      <c r="C101" s="22"/>
      <c r="D101" s="53">
        <v>5</v>
      </c>
      <c r="E101" s="1"/>
      <c r="F101" s="53" t="s">
        <v>19</v>
      </c>
    </row>
    <row r="102" spans="1:6" x14ac:dyDescent="0.2">
      <c r="A102" s="21"/>
      <c r="B102" s="11"/>
      <c r="C102" s="22"/>
      <c r="D102" s="53">
        <v>3</v>
      </c>
      <c r="E102" s="1"/>
      <c r="F102" s="53" t="s">
        <v>20</v>
      </c>
    </row>
    <row r="103" spans="1:6" x14ac:dyDescent="0.2">
      <c r="A103" s="21"/>
      <c r="B103" s="11"/>
      <c r="C103" s="22"/>
      <c r="D103" s="53">
        <v>2</v>
      </c>
      <c r="E103" s="1"/>
      <c r="F103" s="53" t="s">
        <v>21</v>
      </c>
    </row>
    <row r="104" spans="1:6" x14ac:dyDescent="0.2">
      <c r="A104" s="21"/>
      <c r="B104" s="11"/>
      <c r="C104" s="22"/>
      <c r="D104" s="53">
        <v>4</v>
      </c>
      <c r="E104" s="1"/>
      <c r="F104" s="53" t="s">
        <v>22</v>
      </c>
    </row>
    <row r="105" spans="1:6" x14ac:dyDescent="0.2">
      <c r="A105" s="21"/>
      <c r="B105" s="11"/>
      <c r="C105" s="22"/>
      <c r="D105" s="53">
        <v>1</v>
      </c>
      <c r="E105" s="1"/>
      <c r="F105" s="77" t="s">
        <v>23</v>
      </c>
    </row>
    <row r="106" spans="1:6" x14ac:dyDescent="0.2">
      <c r="A106" s="21"/>
      <c r="B106" s="11"/>
      <c r="C106" s="22"/>
      <c r="D106" s="53">
        <v>1</v>
      </c>
      <c r="E106" s="1"/>
      <c r="F106" s="77" t="s">
        <v>24</v>
      </c>
    </row>
    <row r="107" spans="1:6" x14ac:dyDescent="0.2">
      <c r="A107" s="21"/>
      <c r="B107" s="11"/>
      <c r="C107" s="22"/>
      <c r="D107" s="53">
        <v>3</v>
      </c>
      <c r="E107" s="1"/>
      <c r="F107" s="77" t="s">
        <v>25</v>
      </c>
    </row>
    <row r="108" spans="1:6" x14ac:dyDescent="0.2">
      <c r="A108" s="21"/>
      <c r="B108" s="11"/>
      <c r="C108" s="22"/>
      <c r="D108" s="53">
        <v>5</v>
      </c>
      <c r="E108" s="1"/>
      <c r="F108" s="77" t="s">
        <v>26</v>
      </c>
    </row>
    <row r="109" spans="1:6" x14ac:dyDescent="0.2">
      <c r="A109" s="21"/>
      <c r="B109" s="11"/>
      <c r="C109" s="22"/>
      <c r="D109" s="77">
        <v>1</v>
      </c>
      <c r="E109" s="1"/>
      <c r="F109" s="53" t="s">
        <v>27</v>
      </c>
    </row>
    <row r="110" spans="1:6" x14ac:dyDescent="0.2">
      <c r="A110" s="21"/>
      <c r="B110" s="11"/>
      <c r="C110" s="22"/>
      <c r="D110" s="53">
        <v>3</v>
      </c>
      <c r="E110" s="1"/>
      <c r="F110" s="53" t="s">
        <v>28</v>
      </c>
    </row>
    <row r="111" spans="1:6" x14ac:dyDescent="0.2">
      <c r="A111" s="21"/>
      <c r="B111" s="11"/>
      <c r="C111" s="22"/>
      <c r="D111" s="53">
        <v>8</v>
      </c>
      <c r="E111" s="2"/>
      <c r="F111" s="53" t="s">
        <v>29</v>
      </c>
    </row>
    <row r="112" spans="1:6" x14ac:dyDescent="0.2">
      <c r="A112" s="21"/>
      <c r="B112" s="11"/>
      <c r="C112" s="22"/>
      <c r="D112" s="53">
        <v>2</v>
      </c>
      <c r="E112" s="2"/>
      <c r="F112" s="77" t="s">
        <v>30</v>
      </c>
    </row>
    <row r="113" spans="1:6" x14ac:dyDescent="0.2">
      <c r="A113" s="21"/>
      <c r="B113" s="11"/>
      <c r="C113" s="22"/>
      <c r="D113" s="53">
        <v>4</v>
      </c>
      <c r="E113" s="2"/>
      <c r="F113" s="77" t="s">
        <v>31</v>
      </c>
    </row>
    <row r="114" spans="1:6" x14ac:dyDescent="0.2">
      <c r="A114" s="21"/>
      <c r="B114" s="11"/>
      <c r="C114" s="22"/>
      <c r="D114" s="53">
        <v>1</v>
      </c>
      <c r="E114" s="2"/>
      <c r="F114" s="77" t="s">
        <v>32</v>
      </c>
    </row>
    <row r="115" spans="1:6" x14ac:dyDescent="0.2">
      <c r="A115" s="21"/>
      <c r="B115" s="11"/>
      <c r="C115" s="22"/>
      <c r="D115" s="53">
        <v>16</v>
      </c>
      <c r="E115" s="2"/>
      <c r="F115" s="53" t="s">
        <v>33</v>
      </c>
    </row>
    <row r="116" spans="1:6" x14ac:dyDescent="0.2">
      <c r="A116" s="21"/>
      <c r="B116" s="11"/>
      <c r="C116" s="22"/>
      <c r="D116" s="53">
        <v>6</v>
      </c>
      <c r="E116" s="2"/>
      <c r="F116" s="84" t="s">
        <v>34</v>
      </c>
    </row>
    <row r="117" spans="1:6" x14ac:dyDescent="0.2">
      <c r="A117" s="21"/>
      <c r="B117" s="11"/>
      <c r="C117" s="22"/>
      <c r="D117" s="53">
        <v>6</v>
      </c>
      <c r="E117" s="2"/>
      <c r="F117" s="53" t="s">
        <v>35</v>
      </c>
    </row>
    <row r="118" spans="1:6" x14ac:dyDescent="0.2">
      <c r="A118" s="21"/>
      <c r="B118" s="11"/>
      <c r="C118" s="22"/>
      <c r="D118" s="77">
        <v>18</v>
      </c>
      <c r="E118" s="2"/>
      <c r="F118" s="53" t="s">
        <v>36</v>
      </c>
    </row>
    <row r="119" spans="1:6" x14ac:dyDescent="0.2">
      <c r="A119" s="21"/>
      <c r="B119" s="11"/>
      <c r="C119" s="22"/>
      <c r="D119" s="77">
        <v>1</v>
      </c>
      <c r="E119" s="2"/>
      <c r="F119" s="77" t="s">
        <v>37</v>
      </c>
    </row>
    <row r="120" spans="1:6" x14ac:dyDescent="0.2">
      <c r="A120" s="21"/>
      <c r="B120" s="11"/>
      <c r="C120" s="22"/>
      <c r="D120" s="3">
        <v>2</v>
      </c>
      <c r="E120" s="2"/>
      <c r="F120" s="77" t="s">
        <v>38</v>
      </c>
    </row>
    <row r="121" spans="1:6" x14ac:dyDescent="0.2">
      <c r="A121" s="21"/>
      <c r="B121" s="11"/>
      <c r="C121" s="22"/>
      <c r="D121" s="3">
        <v>2</v>
      </c>
      <c r="E121" s="2"/>
      <c r="F121" s="77" t="s">
        <v>39</v>
      </c>
    </row>
    <row r="122" spans="1:6" x14ac:dyDescent="0.2">
      <c r="A122" s="21"/>
      <c r="B122" s="11"/>
      <c r="C122" s="22"/>
      <c r="D122" s="3">
        <v>6</v>
      </c>
      <c r="E122" s="2"/>
      <c r="F122" s="77" t="s">
        <v>40</v>
      </c>
    </row>
    <row r="123" spans="1:6" x14ac:dyDescent="0.2">
      <c r="A123" s="21"/>
      <c r="B123" s="11"/>
      <c r="C123" s="22"/>
      <c r="D123" s="53">
        <v>2</v>
      </c>
      <c r="E123" s="2"/>
      <c r="F123" s="77" t="s">
        <v>41</v>
      </c>
    </row>
    <row r="124" spans="1:6" x14ac:dyDescent="0.2">
      <c r="A124" s="21"/>
      <c r="B124" s="11"/>
      <c r="C124" s="22"/>
      <c r="D124" s="77">
        <v>2</v>
      </c>
      <c r="E124" s="2"/>
      <c r="F124" s="77" t="s">
        <v>42</v>
      </c>
    </row>
    <row r="125" spans="1:6" x14ac:dyDescent="0.2">
      <c r="A125" s="21"/>
      <c r="B125" s="11"/>
      <c r="C125" s="22"/>
      <c r="D125" s="77">
        <v>2</v>
      </c>
      <c r="E125" s="2"/>
      <c r="F125" s="77" t="s">
        <v>43</v>
      </c>
    </row>
    <row r="126" spans="1:6" x14ac:dyDescent="0.2">
      <c r="A126" s="21"/>
      <c r="B126" s="11"/>
      <c r="C126" s="22"/>
      <c r="D126" s="77">
        <v>2</v>
      </c>
      <c r="E126" s="2"/>
      <c r="F126" s="77" t="s">
        <v>44</v>
      </c>
    </row>
    <row r="127" spans="1:6" x14ac:dyDescent="0.2">
      <c r="A127" s="21"/>
      <c r="B127" s="11"/>
      <c r="C127" s="22"/>
      <c r="D127" s="77">
        <v>1</v>
      </c>
      <c r="E127" s="2"/>
      <c r="F127" s="77" t="s">
        <v>45</v>
      </c>
    </row>
    <row r="128" spans="1:6" x14ac:dyDescent="0.2">
      <c r="A128" s="21"/>
      <c r="B128" s="11"/>
      <c r="C128" s="22"/>
      <c r="D128" s="77">
        <v>2</v>
      </c>
      <c r="E128" s="2"/>
      <c r="F128" s="77" t="s">
        <v>46</v>
      </c>
    </row>
    <row r="129" spans="1:6" x14ac:dyDescent="0.2">
      <c r="A129" s="21"/>
      <c r="B129" s="11"/>
      <c r="C129" s="22"/>
      <c r="D129" s="77">
        <v>2</v>
      </c>
      <c r="E129" s="1"/>
      <c r="F129" s="77" t="s">
        <v>47</v>
      </c>
    </row>
    <row r="130" spans="1:6" x14ac:dyDescent="0.2">
      <c r="A130" s="21"/>
      <c r="B130" s="11"/>
      <c r="C130" s="22"/>
      <c r="D130" s="77">
        <v>12</v>
      </c>
      <c r="E130" s="1"/>
      <c r="F130" s="77" t="s">
        <v>48</v>
      </c>
    </row>
    <row r="131" spans="1:6" x14ac:dyDescent="0.2">
      <c r="A131" s="21"/>
      <c r="B131" s="11"/>
      <c r="C131" s="22"/>
      <c r="D131" s="77">
        <v>3</v>
      </c>
      <c r="E131" s="1"/>
      <c r="F131" s="77" t="s">
        <v>49</v>
      </c>
    </row>
    <row r="132" spans="1:6" x14ac:dyDescent="0.2">
      <c r="A132" s="21"/>
      <c r="B132" s="11"/>
      <c r="C132" s="22"/>
      <c r="D132" s="77">
        <v>4</v>
      </c>
      <c r="E132" s="1"/>
      <c r="F132" s="77" t="s">
        <v>50</v>
      </c>
    </row>
    <row r="133" spans="1:6" x14ac:dyDescent="0.2">
      <c r="A133" s="21"/>
      <c r="B133" s="11"/>
      <c r="C133" s="22"/>
      <c r="D133" s="77">
        <v>4</v>
      </c>
      <c r="E133" s="1"/>
      <c r="F133" s="77" t="s">
        <v>51</v>
      </c>
    </row>
    <row r="134" spans="1:6" x14ac:dyDescent="0.2">
      <c r="A134" s="21"/>
      <c r="B134" s="11"/>
      <c r="C134" s="22"/>
      <c r="D134" s="77">
        <v>2</v>
      </c>
      <c r="E134" s="1"/>
      <c r="F134" s="77" t="s">
        <v>52</v>
      </c>
    </row>
    <row r="135" spans="1:6" x14ac:dyDescent="0.2">
      <c r="A135" s="21"/>
      <c r="B135" s="11"/>
      <c r="C135" s="22"/>
      <c r="D135" s="9"/>
      <c r="E135" s="1"/>
      <c r="F135" s="20"/>
    </row>
    <row r="136" spans="1:6" x14ac:dyDescent="0.2">
      <c r="A136" s="21"/>
      <c r="B136" s="11"/>
      <c r="C136" s="22" t="s">
        <v>100</v>
      </c>
      <c r="D136" s="25"/>
      <c r="E136" s="6" t="e">
        <f>+' PTO Ing Egr'!#REF!</f>
        <v>#REF!</v>
      </c>
      <c r="F136" s="14" t="s">
        <v>89</v>
      </c>
    </row>
    <row r="137" spans="1:6" x14ac:dyDescent="0.2">
      <c r="A137" s="21"/>
      <c r="B137" s="11"/>
      <c r="C137" s="22"/>
      <c r="D137" s="11"/>
      <c r="E137" s="6"/>
      <c r="F137" s="20" t="s">
        <v>106</v>
      </c>
    </row>
    <row r="138" spans="1:6" x14ac:dyDescent="0.2">
      <c r="A138" s="21"/>
      <c r="B138" s="11"/>
      <c r="C138" s="22"/>
      <c r="D138" s="11"/>
      <c r="E138" s="6"/>
      <c r="F138" s="20" t="s">
        <v>109</v>
      </c>
    </row>
    <row r="139" spans="1:6" x14ac:dyDescent="0.2">
      <c r="A139" s="21"/>
      <c r="B139" s="11"/>
      <c r="C139" s="22"/>
      <c r="D139" s="11"/>
      <c r="E139" s="6"/>
      <c r="F139" s="20" t="s">
        <v>107</v>
      </c>
    </row>
    <row r="140" spans="1:6" x14ac:dyDescent="0.2">
      <c r="A140" s="21"/>
      <c r="B140" s="11"/>
      <c r="C140" s="22"/>
      <c r="D140" s="11"/>
      <c r="E140" s="6"/>
      <c r="F140" s="20" t="s">
        <v>113</v>
      </c>
    </row>
    <row r="141" spans="1:6" x14ac:dyDescent="0.2">
      <c r="A141" s="21"/>
      <c r="B141" s="11"/>
      <c r="C141" s="22"/>
      <c r="D141" s="11"/>
      <c r="E141" s="6"/>
      <c r="F141" s="20" t="s">
        <v>108</v>
      </c>
    </row>
    <row r="142" spans="1:6" x14ac:dyDescent="0.2">
      <c r="A142" s="21"/>
      <c r="B142" s="11"/>
      <c r="C142" s="22"/>
      <c r="D142" s="11"/>
      <c r="E142" s="8"/>
      <c r="F142" s="24" t="s">
        <v>114</v>
      </c>
    </row>
    <row r="143" spans="1:6" x14ac:dyDescent="0.2">
      <c r="A143" s="21"/>
      <c r="B143" s="11"/>
      <c r="C143" s="22"/>
      <c r="D143" s="11"/>
      <c r="E143" s="8"/>
      <c r="F143" s="24"/>
    </row>
    <row r="144" spans="1:6" x14ac:dyDescent="0.2">
      <c r="A144" s="21"/>
      <c r="B144" s="11"/>
      <c r="C144" s="22"/>
      <c r="D144" s="11"/>
      <c r="E144" s="8" t="e">
        <f>+' PTO Ing Egr'!#REF!</f>
        <v>#REF!</v>
      </c>
      <c r="F144" s="23" t="s">
        <v>125</v>
      </c>
    </row>
    <row r="145" spans="1:6" x14ac:dyDescent="0.2">
      <c r="A145" s="21"/>
      <c r="B145" s="11"/>
      <c r="C145" s="22"/>
      <c r="D145" s="11"/>
      <c r="E145" s="8"/>
      <c r="F145" s="24" t="s">
        <v>126</v>
      </c>
    </row>
    <row r="146" spans="1:6" x14ac:dyDescent="0.2">
      <c r="A146" s="21"/>
      <c r="B146" s="11"/>
      <c r="C146" s="22"/>
      <c r="D146" s="11"/>
      <c r="E146" s="8"/>
      <c r="F146" s="24" t="s">
        <v>127</v>
      </c>
    </row>
    <row r="147" spans="1:6" x14ac:dyDescent="0.2">
      <c r="A147" s="21"/>
      <c r="B147" s="11"/>
      <c r="C147" s="22"/>
      <c r="D147" s="11"/>
      <c r="E147" s="8"/>
      <c r="F147" s="24" t="s">
        <v>128</v>
      </c>
    </row>
    <row r="148" spans="1:6" x14ac:dyDescent="0.2">
      <c r="A148" s="21"/>
      <c r="B148" s="11"/>
      <c r="C148" s="22"/>
      <c r="D148" s="11"/>
      <c r="E148" s="8"/>
      <c r="F148" s="24" t="s">
        <v>129</v>
      </c>
    </row>
    <row r="149" spans="1:6" x14ac:dyDescent="0.2">
      <c r="A149" s="21"/>
      <c r="B149" s="11"/>
      <c r="C149" s="22"/>
      <c r="D149" s="11"/>
      <c r="E149" s="8"/>
      <c r="F149" s="23"/>
    </row>
    <row r="150" spans="1:6" x14ac:dyDescent="0.2">
      <c r="A150" s="21"/>
      <c r="B150" s="11"/>
      <c r="C150" s="22" t="s">
        <v>100</v>
      </c>
      <c r="D150" s="11"/>
      <c r="E150" s="8" t="e">
        <f>+' PTO Ing Egr'!#REF!</f>
        <v>#REF!</v>
      </c>
      <c r="F150" s="23" t="s">
        <v>91</v>
      </c>
    </row>
    <row r="151" spans="1:6" x14ac:dyDescent="0.2">
      <c r="A151" s="21"/>
      <c r="B151" s="11"/>
      <c r="C151" s="22"/>
      <c r="D151" s="11"/>
      <c r="E151" s="8"/>
      <c r="F151" s="24" t="s">
        <v>182</v>
      </c>
    </row>
    <row r="152" spans="1:6" x14ac:dyDescent="0.2">
      <c r="A152" s="21"/>
      <c r="B152" s="11"/>
      <c r="C152" s="22"/>
      <c r="D152" s="11"/>
      <c r="E152" s="8"/>
      <c r="F152" s="24"/>
    </row>
    <row r="153" spans="1:6" x14ac:dyDescent="0.2">
      <c r="A153" s="21"/>
      <c r="B153" s="11"/>
      <c r="C153" s="22"/>
      <c r="D153" s="11"/>
      <c r="E153" s="8"/>
      <c r="F153" s="24"/>
    </row>
    <row r="154" spans="1:6" x14ac:dyDescent="0.2">
      <c r="A154" s="21"/>
      <c r="B154" s="11"/>
      <c r="C154" s="22"/>
      <c r="D154" s="11"/>
      <c r="E154" s="8"/>
      <c r="F154" s="24"/>
    </row>
    <row r="155" spans="1:6" x14ac:dyDescent="0.2">
      <c r="A155" s="21"/>
      <c r="B155" s="11"/>
      <c r="C155" s="22" t="s">
        <v>100</v>
      </c>
      <c r="D155" s="11"/>
      <c r="E155" s="8" t="e">
        <f>+' PTO Ing Egr'!#REF!</f>
        <v>#REF!</v>
      </c>
      <c r="F155" s="23" t="s">
        <v>92</v>
      </c>
    </row>
    <row r="156" spans="1:6" x14ac:dyDescent="0.2">
      <c r="A156" s="21"/>
      <c r="B156" s="11"/>
      <c r="C156" s="22"/>
      <c r="D156" s="11"/>
      <c r="E156" s="8"/>
      <c r="F156" s="24" t="s">
        <v>110</v>
      </c>
    </row>
    <row r="157" spans="1:6" x14ac:dyDescent="0.2">
      <c r="A157" s="21"/>
      <c r="B157" s="11"/>
      <c r="C157" s="22"/>
      <c r="D157" s="11"/>
      <c r="E157" s="8"/>
      <c r="F157" s="24"/>
    </row>
    <row r="158" spans="1:6" x14ac:dyDescent="0.2">
      <c r="A158" s="21"/>
      <c r="B158" s="11"/>
      <c r="C158" s="22" t="s">
        <v>100</v>
      </c>
      <c r="D158" s="11"/>
      <c r="E158" s="8" t="e">
        <f>+' PTO Ing Egr'!#REF!</f>
        <v>#REF!</v>
      </c>
      <c r="F158" s="23" t="s">
        <v>93</v>
      </c>
    </row>
    <row r="159" spans="1:6" x14ac:dyDescent="0.2">
      <c r="A159" s="21"/>
      <c r="B159" s="11"/>
      <c r="C159" s="22"/>
      <c r="D159" s="11"/>
      <c r="E159" s="8"/>
      <c r="F159" s="24" t="s">
        <v>112</v>
      </c>
    </row>
    <row r="160" spans="1:6" x14ac:dyDescent="0.2">
      <c r="A160" s="21"/>
      <c r="B160" s="11"/>
      <c r="C160" s="22"/>
      <c r="D160" s="11"/>
      <c r="E160" s="8"/>
      <c r="F160" s="24" t="s">
        <v>96</v>
      </c>
    </row>
    <row r="161" spans="1:15" x14ac:dyDescent="0.2">
      <c r="A161" s="21"/>
      <c r="B161" s="11"/>
      <c r="C161" s="22"/>
      <c r="D161" s="11"/>
      <c r="E161" s="8"/>
      <c r="F161" s="24" t="s">
        <v>183</v>
      </c>
    </row>
    <row r="162" spans="1:15" x14ac:dyDescent="0.2">
      <c r="A162" s="21"/>
      <c r="B162" s="11"/>
      <c r="C162" s="22"/>
      <c r="D162" s="11"/>
      <c r="E162" s="8"/>
      <c r="F162" s="24"/>
    </row>
    <row r="163" spans="1:15" x14ac:dyDescent="0.2">
      <c r="A163" s="21"/>
      <c r="B163" s="11"/>
      <c r="C163" s="22" t="s">
        <v>100</v>
      </c>
      <c r="D163" s="11"/>
      <c r="E163" s="8" t="e">
        <f>+' PTO Ing Egr'!#REF!</f>
        <v>#REF!</v>
      </c>
      <c r="F163" s="23" t="s">
        <v>146</v>
      </c>
    </row>
    <row r="164" spans="1:15" x14ac:dyDescent="0.2">
      <c r="A164" s="21"/>
      <c r="B164" s="11"/>
      <c r="C164" s="22"/>
      <c r="D164" s="11"/>
      <c r="E164" s="8"/>
      <c r="F164" s="24" t="s">
        <v>118</v>
      </c>
    </row>
    <row r="165" spans="1:15" x14ac:dyDescent="0.2">
      <c r="A165" s="21"/>
      <c r="B165" s="11"/>
      <c r="C165" s="22"/>
      <c r="D165" s="11"/>
      <c r="E165" s="8"/>
      <c r="F165" s="24"/>
    </row>
    <row r="166" spans="1:15" x14ac:dyDescent="0.2">
      <c r="A166" s="21"/>
      <c r="B166" s="11"/>
      <c r="C166" s="22" t="s">
        <v>100</v>
      </c>
      <c r="D166" s="11"/>
      <c r="E166" s="8" t="e">
        <f>+' PTO Ing Egr'!#REF!</f>
        <v>#REF!</v>
      </c>
      <c r="F166" s="23" t="s">
        <v>94</v>
      </c>
    </row>
    <row r="167" spans="1:15" x14ac:dyDescent="0.2">
      <c r="A167" s="21"/>
      <c r="B167" s="11"/>
      <c r="C167" s="22"/>
      <c r="D167" s="11"/>
      <c r="E167" s="8"/>
      <c r="F167" s="23"/>
    </row>
    <row r="168" spans="1:15" x14ac:dyDescent="0.2">
      <c r="A168" s="32"/>
      <c r="B168" s="33"/>
      <c r="C168" s="34"/>
      <c r="D168" s="33"/>
      <c r="E168" s="35" t="e">
        <f>SUM(E7:E167)</f>
        <v>#REF!</v>
      </c>
      <c r="F168" s="36"/>
    </row>
    <row r="169" spans="1:15" x14ac:dyDescent="0.2">
      <c r="A169" s="775"/>
      <c r="B169" s="775"/>
      <c r="C169" s="775"/>
      <c r="D169" s="775"/>
      <c r="E169" s="775"/>
      <c r="F169" s="775"/>
    </row>
    <row r="170" spans="1:15" x14ac:dyDescent="0.2">
      <c r="A170" s="765" t="str">
        <f>'PAC 2016'!A129:O129</f>
        <v>DORIAN ALEXANDER AGUDELO OROZCO</v>
      </c>
      <c r="B170" s="765"/>
      <c r="C170" s="765"/>
      <c r="D170" s="765"/>
      <c r="E170" s="765"/>
      <c r="F170" s="765"/>
    </row>
    <row r="171" spans="1:15" x14ac:dyDescent="0.2">
      <c r="A171" s="765" t="s">
        <v>123</v>
      </c>
      <c r="B171" s="765"/>
      <c r="C171" s="765"/>
      <c r="D171" s="765"/>
      <c r="E171" s="765"/>
      <c r="F171" s="765"/>
    </row>
    <row r="172" spans="1:15" x14ac:dyDescent="0.2">
      <c r="A172" s="765"/>
      <c r="B172" s="765"/>
      <c r="C172" s="765"/>
      <c r="D172" s="765"/>
      <c r="E172" s="765"/>
      <c r="F172" s="765"/>
      <c r="G172" s="28"/>
      <c r="H172" s="28"/>
      <c r="I172" s="28"/>
      <c r="J172" s="28"/>
      <c r="K172" s="28"/>
      <c r="L172" s="28"/>
      <c r="M172" s="28"/>
      <c r="N172" s="28"/>
      <c r="O172" s="29"/>
    </row>
    <row r="173" spans="1:15" x14ac:dyDescent="0.2">
      <c r="A173" s="37" t="s">
        <v>132</v>
      </c>
      <c r="B173" s="37"/>
      <c r="C173" s="37"/>
      <c r="D173" s="37"/>
      <c r="E173" s="37"/>
      <c r="F173" s="37"/>
      <c r="G173" s="30"/>
      <c r="H173" s="30"/>
      <c r="I173" s="30"/>
      <c r="J173" s="30"/>
      <c r="K173" s="30"/>
      <c r="L173" s="30"/>
      <c r="M173" s="30"/>
      <c r="N173" s="30"/>
      <c r="O173" s="31"/>
    </row>
    <row r="174" spans="1:15" x14ac:dyDescent="0.2">
      <c r="A174" s="765"/>
      <c r="B174" s="765"/>
      <c r="C174" s="765"/>
      <c r="D174" s="765"/>
      <c r="E174" s="765"/>
      <c r="F174" s="765"/>
    </row>
    <row r="175" spans="1:15" x14ac:dyDescent="0.2">
      <c r="A175" s="37" t="s">
        <v>130</v>
      </c>
      <c r="B175" s="37"/>
      <c r="C175" s="37"/>
      <c r="D175" s="37"/>
      <c r="E175" s="37"/>
      <c r="F175" s="37"/>
    </row>
    <row r="176" spans="1:15" x14ac:dyDescent="0.2">
      <c r="A176" s="765"/>
      <c r="B176" s="765"/>
      <c r="C176" s="765"/>
      <c r="D176" s="765"/>
      <c r="E176" s="765"/>
      <c r="F176" s="765"/>
    </row>
    <row r="177" spans="1:6" x14ac:dyDescent="0.2">
      <c r="A177" s="37" t="s">
        <v>131</v>
      </c>
      <c r="B177" s="37"/>
      <c r="C177" s="37"/>
      <c r="D177" s="37"/>
      <c r="E177" s="37"/>
      <c r="F177" s="37"/>
    </row>
    <row r="178" spans="1:6" x14ac:dyDescent="0.2">
      <c r="A178" s="765"/>
      <c r="B178" s="765"/>
      <c r="C178" s="765"/>
      <c r="D178" s="765"/>
      <c r="E178" s="765"/>
      <c r="F178" s="765"/>
    </row>
    <row r="179" spans="1:6" x14ac:dyDescent="0.2">
      <c r="A179" s="765" t="s">
        <v>119</v>
      </c>
      <c r="B179" s="765"/>
      <c r="C179" s="765"/>
      <c r="D179" s="765"/>
      <c r="E179" s="765"/>
      <c r="F179" s="765"/>
    </row>
    <row r="180" spans="1:6" x14ac:dyDescent="0.2">
      <c r="A180" s="766"/>
      <c r="B180" s="767"/>
      <c r="C180" s="767"/>
      <c r="D180" s="767"/>
      <c r="E180" s="767"/>
      <c r="F180" s="768"/>
    </row>
    <row r="181" spans="1:6" x14ac:dyDescent="0.2">
      <c r="A181" s="762"/>
      <c r="B181" s="763"/>
      <c r="C181" s="763"/>
      <c r="D181" s="763"/>
      <c r="E181" s="763"/>
      <c r="F181" s="764"/>
    </row>
    <row r="182" spans="1:6" x14ac:dyDescent="0.2">
      <c r="A182" s="762"/>
      <c r="B182" s="763"/>
      <c r="C182" s="763"/>
      <c r="D182" s="763"/>
      <c r="E182" s="763"/>
      <c r="F182" s="764"/>
    </row>
  </sheetData>
  <mergeCells count="21">
    <mergeCell ref="A3:F3"/>
    <mergeCell ref="A169:F169"/>
    <mergeCell ref="A4:F4"/>
    <mergeCell ref="A1:F1"/>
    <mergeCell ref="A2:F2"/>
    <mergeCell ref="A170:F170"/>
    <mergeCell ref="A171:F171"/>
    <mergeCell ref="A5:A6"/>
    <mergeCell ref="B5:B6"/>
    <mergeCell ref="C5:C6"/>
    <mergeCell ref="D5:D6"/>
    <mergeCell ref="F5:F6"/>
    <mergeCell ref="E5:E6"/>
    <mergeCell ref="A182:F182"/>
    <mergeCell ref="A178:F178"/>
    <mergeCell ref="A179:F179"/>
    <mergeCell ref="A174:F174"/>
    <mergeCell ref="A172:F172"/>
    <mergeCell ref="A181:F181"/>
    <mergeCell ref="A176:F176"/>
    <mergeCell ref="A180:F180"/>
  </mergeCells>
  <phoneticPr fontId="6" type="noConversion"/>
  <pageMargins left="0.78740157480314965" right="0.78740157480314965" top="0.98425196850393704" bottom="0.98425196850393704" header="0" footer="0"/>
  <pageSetup fitToHeight="3"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1"/>
  <sheetViews>
    <sheetView workbookViewId="0">
      <selection activeCell="D36" sqref="D36"/>
    </sheetView>
  </sheetViews>
  <sheetFormatPr baseColWidth="10" defaultColWidth="11.42578125" defaultRowHeight="12.75" x14ac:dyDescent="0.2"/>
  <cols>
    <col min="1" max="1" width="37.42578125" customWidth="1"/>
    <col min="2" max="3" width="11.42578125" customWidth="1"/>
    <col min="4" max="4" width="18.28515625" customWidth="1"/>
  </cols>
  <sheetData>
    <row r="1" spans="1:7" x14ac:dyDescent="0.2">
      <c r="A1" s="779"/>
      <c r="B1" s="779"/>
      <c r="C1" s="779"/>
      <c r="D1" s="779"/>
      <c r="E1" s="779"/>
      <c r="F1" s="76"/>
      <c r="G1" s="76"/>
    </row>
    <row r="2" spans="1:7" ht="15" x14ac:dyDescent="0.2">
      <c r="A2" s="740">
        <f>+'NO liquidacion del presupuesto'!M11</f>
        <v>0</v>
      </c>
      <c r="B2" s="740"/>
      <c r="C2" s="740"/>
      <c r="D2" s="740"/>
      <c r="E2" s="740"/>
      <c r="F2" s="47"/>
      <c r="G2" s="47"/>
    </row>
    <row r="3" spans="1:7" ht="15" x14ac:dyDescent="0.2">
      <c r="A3" s="740" t="s">
        <v>180</v>
      </c>
      <c r="B3" s="740"/>
      <c r="C3" s="740"/>
      <c r="D3" s="740"/>
      <c r="E3" s="740"/>
      <c r="F3" s="51"/>
      <c r="G3" s="49"/>
    </row>
    <row r="4" spans="1:7" x14ac:dyDescent="0.2">
      <c r="A4" s="48"/>
      <c r="B4" s="49"/>
      <c r="C4" s="49"/>
      <c r="D4" s="49"/>
      <c r="E4" s="51"/>
      <c r="F4" s="51"/>
      <c r="G4" s="49"/>
    </row>
    <row r="5" spans="1:7" x14ac:dyDescent="0.2">
      <c r="A5" s="48"/>
      <c r="B5" s="49"/>
      <c r="C5" s="49"/>
      <c r="D5" s="49"/>
      <c r="E5" s="51"/>
      <c r="F5" s="51"/>
      <c r="G5" s="49"/>
    </row>
    <row r="6" spans="1:7" x14ac:dyDescent="0.2">
      <c r="A6" s="780" t="s">
        <v>157</v>
      </c>
      <c r="B6" s="780"/>
      <c r="C6" s="780"/>
      <c r="D6" s="780"/>
      <c r="E6" s="44"/>
      <c r="F6" s="44"/>
      <c r="G6" s="44"/>
    </row>
    <row r="7" spans="1:7" x14ac:dyDescent="0.2">
      <c r="A7" s="49"/>
      <c r="B7" s="49"/>
      <c r="C7" s="49"/>
      <c r="D7" s="49"/>
      <c r="E7" s="49"/>
      <c r="G7" s="49"/>
    </row>
    <row r="8" spans="1:7" x14ac:dyDescent="0.2">
      <c r="A8" s="52" t="s">
        <v>53</v>
      </c>
      <c r="B8" s="52" t="s">
        <v>158</v>
      </c>
      <c r="C8" s="52" t="s">
        <v>159</v>
      </c>
      <c r="D8" s="52" t="s">
        <v>54</v>
      </c>
      <c r="G8" s="4"/>
    </row>
    <row r="9" spans="1:7" x14ac:dyDescent="0.2">
      <c r="A9" s="53" t="s">
        <v>160</v>
      </c>
      <c r="B9" s="53">
        <v>0</v>
      </c>
      <c r="C9" s="52">
        <v>0</v>
      </c>
      <c r="D9" s="52">
        <f t="shared" ref="D9:D15" si="0">+B9*C9</f>
        <v>0</v>
      </c>
      <c r="G9" s="54"/>
    </row>
    <row r="10" spans="1:7" x14ac:dyDescent="0.2">
      <c r="A10" s="53"/>
      <c r="B10" s="53"/>
      <c r="C10" s="52"/>
      <c r="D10" s="52"/>
      <c r="G10" s="54"/>
    </row>
    <row r="11" spans="1:7" x14ac:dyDescent="0.2">
      <c r="A11" s="53" t="s">
        <v>161</v>
      </c>
      <c r="B11" s="53">
        <v>0</v>
      </c>
      <c r="C11" s="52">
        <v>0</v>
      </c>
      <c r="D11" s="52">
        <f t="shared" si="0"/>
        <v>0</v>
      </c>
      <c r="G11" s="54"/>
    </row>
    <row r="12" spans="1:7" x14ac:dyDescent="0.2">
      <c r="A12" s="53"/>
      <c r="B12" s="53"/>
      <c r="C12" s="52"/>
      <c r="D12" s="52">
        <f t="shared" si="0"/>
        <v>0</v>
      </c>
      <c r="E12" s="54"/>
      <c r="G12" s="54"/>
    </row>
    <row r="13" spans="1:7" x14ac:dyDescent="0.2">
      <c r="A13" s="53" t="s">
        <v>162</v>
      </c>
      <c r="B13" s="53">
        <v>0</v>
      </c>
      <c r="C13" s="52">
        <v>0</v>
      </c>
      <c r="D13" s="52">
        <f t="shared" si="0"/>
        <v>0</v>
      </c>
      <c r="E13" s="54"/>
      <c r="G13" s="54"/>
    </row>
    <row r="14" spans="1:7" x14ac:dyDescent="0.2">
      <c r="A14" s="53"/>
      <c r="B14" s="53"/>
      <c r="C14" s="52"/>
      <c r="D14" s="52">
        <f t="shared" si="0"/>
        <v>0</v>
      </c>
      <c r="E14" s="54"/>
      <c r="G14" s="54"/>
    </row>
    <row r="15" spans="1:7" x14ac:dyDescent="0.2">
      <c r="A15" s="53" t="s">
        <v>178</v>
      </c>
      <c r="B15" s="53">
        <v>0</v>
      </c>
      <c r="C15" s="52">
        <v>0</v>
      </c>
      <c r="D15" s="52">
        <f t="shared" si="0"/>
        <v>0</v>
      </c>
      <c r="E15" s="54"/>
      <c r="G15" s="54"/>
    </row>
    <row r="16" spans="1:7" ht="0.75" customHeight="1" x14ac:dyDescent="0.2">
      <c r="A16" s="53"/>
      <c r="B16" s="53"/>
      <c r="C16" s="52"/>
      <c r="D16" s="52">
        <f>+B16*C16</f>
        <v>0</v>
      </c>
      <c r="E16" s="54"/>
      <c r="G16" s="54"/>
    </row>
    <row r="17" spans="1:7" ht="12.75" hidden="1" customHeight="1" x14ac:dyDescent="0.2">
      <c r="A17" s="77" t="s">
        <v>174</v>
      </c>
      <c r="B17" s="53"/>
      <c r="C17" s="52">
        <v>41700</v>
      </c>
      <c r="D17" s="52">
        <f>+B17*C17</f>
        <v>0</v>
      </c>
      <c r="E17" s="54"/>
      <c r="F17" s="54"/>
      <c r="G17" s="54"/>
    </row>
    <row r="18" spans="1:7" x14ac:dyDescent="0.2">
      <c r="A18" s="49" t="s">
        <v>54</v>
      </c>
      <c r="B18" s="45">
        <f>SUM(B9:B15)</f>
        <v>0</v>
      </c>
      <c r="C18" s="50"/>
      <c r="D18" s="51">
        <f>SUM(D9:D17)</f>
        <v>0</v>
      </c>
      <c r="E18" s="54"/>
      <c r="F18" s="54"/>
      <c r="G18" s="54"/>
    </row>
    <row r="19" spans="1:7" x14ac:dyDescent="0.2">
      <c r="A19" s="49"/>
      <c r="B19" s="49"/>
      <c r="C19" s="49"/>
      <c r="D19" s="49"/>
      <c r="E19" s="49"/>
      <c r="F19" s="49"/>
      <c r="G19" s="49"/>
    </row>
    <row r="20" spans="1:7" ht="12.75" customHeight="1" x14ac:dyDescent="0.2">
      <c r="A20" s="111"/>
      <c r="B20" s="111"/>
      <c r="C20" s="111"/>
      <c r="D20" s="111"/>
      <c r="E20" s="111"/>
      <c r="F20" s="49"/>
      <c r="G20" s="49"/>
    </row>
    <row r="21" spans="1:7" x14ac:dyDescent="0.2">
      <c r="A21" s="111" t="s">
        <v>316</v>
      </c>
      <c r="B21" s="111"/>
      <c r="C21" s="111"/>
      <c r="D21" s="59">
        <v>110846000</v>
      </c>
      <c r="E21" s="111"/>
      <c r="F21" s="56"/>
      <c r="G21" s="56"/>
    </row>
    <row r="22" spans="1:7" x14ac:dyDescent="0.2">
      <c r="A22" s="111" t="s">
        <v>332</v>
      </c>
      <c r="B22" s="111"/>
      <c r="C22" s="111"/>
      <c r="D22" s="59">
        <v>50000</v>
      </c>
      <c r="E22" s="111"/>
      <c r="F22" s="56"/>
      <c r="G22" s="56"/>
    </row>
    <row r="23" spans="1:7" x14ac:dyDescent="0.2">
      <c r="A23" s="57"/>
      <c r="B23" s="54"/>
      <c r="C23" s="54"/>
      <c r="D23" s="54"/>
      <c r="E23" s="49"/>
      <c r="F23" s="49"/>
      <c r="G23" s="49"/>
    </row>
    <row r="24" spans="1:7" x14ac:dyDescent="0.2">
      <c r="A24" s="58" t="s">
        <v>315</v>
      </c>
      <c r="B24" s="55">
        <v>50</v>
      </c>
      <c r="C24" s="54">
        <v>3100</v>
      </c>
      <c r="D24" s="59">
        <f>+B24*C24</f>
        <v>155000</v>
      </c>
      <c r="E24" s="49"/>
      <c r="F24" s="49"/>
      <c r="G24" s="49"/>
    </row>
    <row r="25" spans="1:7" x14ac:dyDescent="0.2">
      <c r="A25" s="58"/>
      <c r="B25" s="55"/>
      <c r="C25" s="54"/>
      <c r="D25" s="59"/>
      <c r="E25" s="49"/>
      <c r="F25" s="49"/>
      <c r="G25" s="49"/>
    </row>
    <row r="26" spans="1:7" x14ac:dyDescent="0.2">
      <c r="A26" s="57" t="s">
        <v>175</v>
      </c>
      <c r="B26" s="55"/>
      <c r="C26" s="54"/>
      <c r="D26" s="59"/>
      <c r="E26" s="49"/>
      <c r="F26" s="49"/>
      <c r="G26" s="49"/>
    </row>
    <row r="27" spans="1:7" x14ac:dyDescent="0.2">
      <c r="A27" s="49" t="s">
        <v>339</v>
      </c>
      <c r="B27" s="78">
        <v>240000</v>
      </c>
      <c r="C27" s="54"/>
      <c r="D27" s="59">
        <f>+B27*10</f>
        <v>2400000</v>
      </c>
      <c r="E27" s="49"/>
      <c r="F27" s="49"/>
      <c r="G27" s="49"/>
    </row>
    <row r="28" spans="1:7" x14ac:dyDescent="0.2">
      <c r="A28" s="49"/>
      <c r="B28" s="78"/>
      <c r="C28" s="54"/>
      <c r="D28" s="59"/>
      <c r="E28" s="49"/>
      <c r="F28" s="49"/>
      <c r="G28" s="49"/>
    </row>
    <row r="29" spans="1:7" x14ac:dyDescent="0.2">
      <c r="A29" s="49"/>
      <c r="B29" s="78"/>
      <c r="C29" s="54"/>
      <c r="D29" s="59"/>
      <c r="E29" s="49"/>
      <c r="F29" s="49"/>
      <c r="G29" s="49"/>
    </row>
    <row r="30" spans="1:7" x14ac:dyDescent="0.2">
      <c r="A30" s="60"/>
      <c r="B30" s="55"/>
      <c r="C30" s="54"/>
      <c r="D30" s="59"/>
      <c r="E30" s="49"/>
      <c r="F30" s="49"/>
      <c r="G30" s="49"/>
    </row>
    <row r="31" spans="1:7" x14ac:dyDescent="0.2">
      <c r="A31" s="59" t="s">
        <v>163</v>
      </c>
      <c r="B31" s="55"/>
      <c r="C31" s="54"/>
      <c r="D31" s="59">
        <f>SUM(D18:D29)</f>
        <v>113451000</v>
      </c>
      <c r="E31" s="49"/>
      <c r="F31" s="49"/>
      <c r="G31" s="49"/>
    </row>
  </sheetData>
  <mergeCells count="4">
    <mergeCell ref="A1:E1"/>
    <mergeCell ref="A2:E2"/>
    <mergeCell ref="A3:E3"/>
    <mergeCell ref="A6:D6"/>
  </mergeCells>
  <phoneticPr fontId="6"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7"/>
  <sheetViews>
    <sheetView zoomScale="80" zoomScaleNormal="80" workbookViewId="0">
      <selection activeCell="D36" sqref="D36"/>
    </sheetView>
  </sheetViews>
  <sheetFormatPr baseColWidth="10" defaultColWidth="11.42578125" defaultRowHeight="12.75" x14ac:dyDescent="0.2"/>
  <cols>
    <col min="1" max="1" width="77.7109375" customWidth="1"/>
    <col min="2" max="2" width="16" customWidth="1"/>
    <col min="3" max="3" width="15.42578125" customWidth="1"/>
    <col min="4" max="4" width="14.28515625" customWidth="1"/>
  </cols>
  <sheetData>
    <row r="1" spans="1:5" ht="15" x14ac:dyDescent="0.2">
      <c r="A1" s="740">
        <f>+'NO liquidacion del presupuesto'!M11</f>
        <v>0</v>
      </c>
      <c r="B1" s="740"/>
      <c r="C1" s="81"/>
      <c r="D1" s="81"/>
      <c r="E1" s="81"/>
    </row>
    <row r="2" spans="1:5" ht="15.75" x14ac:dyDescent="0.25">
      <c r="A2" s="781" t="s">
        <v>181</v>
      </c>
      <c r="B2" s="781"/>
    </row>
    <row r="4" spans="1:5" x14ac:dyDescent="0.2">
      <c r="A4" s="46" t="s">
        <v>53</v>
      </c>
      <c r="B4" s="80" t="s">
        <v>54</v>
      </c>
    </row>
    <row r="6" spans="1:5" x14ac:dyDescent="0.2">
      <c r="A6" s="61" t="s">
        <v>164</v>
      </c>
      <c r="B6" s="62">
        <f>+B7</f>
        <v>3000000</v>
      </c>
    </row>
    <row r="7" spans="1:5" x14ac:dyDescent="0.2">
      <c r="A7" s="70" t="s">
        <v>179</v>
      </c>
      <c r="B7" s="120">
        <v>3000000</v>
      </c>
    </row>
    <row r="9" spans="1:5" x14ac:dyDescent="0.2">
      <c r="A9" s="61" t="s">
        <v>139</v>
      </c>
      <c r="B9" s="62">
        <f>SUM(B10)</f>
        <v>10000000</v>
      </c>
    </row>
    <row r="10" spans="1:5" x14ac:dyDescent="0.2">
      <c r="A10" s="65" t="s">
        <v>274</v>
      </c>
      <c r="B10" s="121">
        <v>10000000</v>
      </c>
    </row>
    <row r="11" spans="1:5" x14ac:dyDescent="0.2">
      <c r="A11" s="45"/>
      <c r="B11" s="67"/>
    </row>
    <row r="12" spans="1:5" x14ac:dyDescent="0.2">
      <c r="A12" s="61" t="s">
        <v>98</v>
      </c>
      <c r="B12" s="62">
        <f>SUM(B13:B14)</f>
        <v>13000000</v>
      </c>
    </row>
    <row r="13" spans="1:5" x14ac:dyDescent="0.2">
      <c r="A13" s="68" t="s">
        <v>248</v>
      </c>
      <c r="B13" s="69">
        <v>0</v>
      </c>
    </row>
    <row r="14" spans="1:5" x14ac:dyDescent="0.2">
      <c r="A14" s="70" t="s">
        <v>317</v>
      </c>
      <c r="B14" s="120">
        <v>13000000</v>
      </c>
    </row>
    <row r="15" spans="1:5" x14ac:dyDescent="0.2">
      <c r="A15" s="71"/>
      <c r="B15" s="59"/>
    </row>
    <row r="16" spans="1:5" x14ac:dyDescent="0.2">
      <c r="A16" s="61" t="s">
        <v>88</v>
      </c>
      <c r="B16" s="62">
        <f>SUM(B17:B18)</f>
        <v>31500000</v>
      </c>
    </row>
    <row r="17" spans="1:2" x14ac:dyDescent="0.2">
      <c r="A17" s="68" t="s">
        <v>165</v>
      </c>
      <c r="B17" s="122">
        <v>5500000</v>
      </c>
    </row>
    <row r="18" spans="1:2" x14ac:dyDescent="0.2">
      <c r="A18" s="63" t="s">
        <v>166</v>
      </c>
      <c r="B18" s="120">
        <v>26000000</v>
      </c>
    </row>
    <row r="19" spans="1:2" x14ac:dyDescent="0.2">
      <c r="A19" s="72"/>
      <c r="B19" s="67"/>
    </row>
    <row r="20" spans="1:2" x14ac:dyDescent="0.2">
      <c r="A20" s="61" t="s">
        <v>89</v>
      </c>
      <c r="B20" s="62">
        <f>SUM(B21:B22)</f>
        <v>37000000</v>
      </c>
    </row>
    <row r="21" spans="1:2" x14ac:dyDescent="0.2">
      <c r="A21" s="73" t="s">
        <v>276</v>
      </c>
      <c r="B21" s="123">
        <v>37000000</v>
      </c>
    </row>
    <row r="22" spans="1:2" x14ac:dyDescent="0.2">
      <c r="A22" s="63"/>
      <c r="B22" s="66">
        <v>0</v>
      </c>
    </row>
    <row r="23" spans="1:2" x14ac:dyDescent="0.2">
      <c r="A23" s="45"/>
      <c r="B23" s="59"/>
    </row>
    <row r="24" spans="1:2" x14ac:dyDescent="0.2">
      <c r="A24" s="74" t="s">
        <v>167</v>
      </c>
      <c r="B24" s="75">
        <v>2051000</v>
      </c>
    </row>
    <row r="25" spans="1:2" x14ac:dyDescent="0.2">
      <c r="A25" s="71"/>
      <c r="B25" s="67"/>
    </row>
    <row r="26" spans="1:2" x14ac:dyDescent="0.2">
      <c r="A26" s="61" t="s">
        <v>90</v>
      </c>
      <c r="B26" s="62">
        <f>+B27+B28</f>
        <v>3000000</v>
      </c>
    </row>
    <row r="27" spans="1:2" x14ac:dyDescent="0.2">
      <c r="A27" s="68" t="s">
        <v>168</v>
      </c>
      <c r="B27" s="122">
        <v>3000000</v>
      </c>
    </row>
    <row r="28" spans="1:2" x14ac:dyDescent="0.2">
      <c r="A28" s="70" t="s">
        <v>126</v>
      </c>
      <c r="B28" s="64">
        <v>0</v>
      </c>
    </row>
    <row r="29" spans="1:2" x14ac:dyDescent="0.2">
      <c r="A29" s="45"/>
      <c r="B29" s="59"/>
    </row>
    <row r="30" spans="1:2" x14ac:dyDescent="0.2">
      <c r="A30" s="61" t="s">
        <v>142</v>
      </c>
      <c r="B30" s="124">
        <v>3000000</v>
      </c>
    </row>
    <row r="31" spans="1:2" x14ac:dyDescent="0.2">
      <c r="A31" s="70" t="s">
        <v>176</v>
      </c>
      <c r="B31" s="64"/>
    </row>
    <row r="32" spans="1:2" x14ac:dyDescent="0.2">
      <c r="A32" s="71"/>
      <c r="B32" s="59"/>
    </row>
    <row r="33" spans="1:4" x14ac:dyDescent="0.2">
      <c r="A33" s="74" t="s">
        <v>169</v>
      </c>
      <c r="B33" s="75">
        <v>0</v>
      </c>
    </row>
    <row r="34" spans="1:4" x14ac:dyDescent="0.2">
      <c r="A34" s="57"/>
      <c r="B34" s="54"/>
    </row>
    <row r="35" spans="1:4" x14ac:dyDescent="0.2">
      <c r="A35" s="74" t="s">
        <v>170</v>
      </c>
      <c r="B35" s="75">
        <v>0</v>
      </c>
      <c r="D35" s="119"/>
    </row>
    <row r="36" spans="1:4" x14ac:dyDescent="0.2">
      <c r="A36" s="57"/>
      <c r="B36" s="54"/>
    </row>
    <row r="37" spans="1:4" x14ac:dyDescent="0.2">
      <c r="A37" s="61" t="s">
        <v>173</v>
      </c>
      <c r="B37" s="62">
        <f>+B38</f>
        <v>10000000</v>
      </c>
    </row>
    <row r="38" spans="1:4" x14ac:dyDescent="0.2">
      <c r="A38" s="70" t="s">
        <v>171</v>
      </c>
      <c r="B38" s="120">
        <v>10000000</v>
      </c>
    </row>
    <row r="39" spans="1:4" x14ac:dyDescent="0.2">
      <c r="A39" s="68"/>
      <c r="B39" s="59"/>
    </row>
    <row r="40" spans="1:4" x14ac:dyDescent="0.2">
      <c r="A40" s="68"/>
      <c r="B40" s="59"/>
    </row>
    <row r="41" spans="1:4" x14ac:dyDescent="0.2">
      <c r="A41" s="61" t="s">
        <v>145</v>
      </c>
      <c r="B41" s="62">
        <f>SUM(B42)</f>
        <v>900000</v>
      </c>
    </row>
    <row r="42" spans="1:4" x14ac:dyDescent="0.2">
      <c r="A42" s="68" t="s">
        <v>273</v>
      </c>
      <c r="B42" s="123">
        <v>900000</v>
      </c>
    </row>
    <row r="43" spans="1:4" x14ac:dyDescent="0.2">
      <c r="A43" s="70"/>
      <c r="B43" s="66"/>
    </row>
    <row r="44" spans="1:4" x14ac:dyDescent="0.2">
      <c r="B44" s="67"/>
    </row>
    <row r="45" spans="1:4" x14ac:dyDescent="0.2">
      <c r="A45" s="45" t="s">
        <v>172</v>
      </c>
      <c r="B45" s="59">
        <f>+B6+B9+B12+B16+B20+B24+B26+B30+B33+B35+B37+B41</f>
        <v>113451000</v>
      </c>
      <c r="C45" s="79">
        <f>+B45-'ANEXO DE INGRESOS'!D31</f>
        <v>0</v>
      </c>
      <c r="D45" s="79"/>
    </row>
    <row r="47" spans="1:4" x14ac:dyDescent="0.2">
      <c r="B47" s="79">
        <f>+B6+B9+B12+B16+B20+B24+B26+B30+B35+B37+B41</f>
        <v>113451000</v>
      </c>
    </row>
  </sheetData>
  <mergeCells count="2">
    <mergeCell ref="A2:B2"/>
    <mergeCell ref="A1:B1"/>
  </mergeCells>
  <phoneticPr fontId="6" type="noConversion"/>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33"/>
  <sheetViews>
    <sheetView zoomScale="80" zoomScaleNormal="80" workbookViewId="0">
      <selection activeCell="E4" sqref="E4"/>
    </sheetView>
  </sheetViews>
  <sheetFormatPr baseColWidth="10" defaultColWidth="4.5703125" defaultRowHeight="12.75" x14ac:dyDescent="0.2"/>
  <cols>
    <col min="1" max="1" width="5.5703125" style="375" customWidth="1"/>
    <col min="2" max="2" width="7.28515625" style="375" customWidth="1"/>
    <col min="3" max="3" width="12.5703125" style="375" customWidth="1"/>
    <col min="4" max="4" width="48.7109375" style="375" customWidth="1"/>
    <col min="5" max="5" width="8.42578125" style="480" customWidth="1"/>
    <col min="6" max="6" width="10.7109375" style="407" customWidth="1"/>
    <col min="7" max="7" width="16" style="489" customWidth="1"/>
    <col min="8" max="8" width="9.7109375" style="375" hidden="1" customWidth="1"/>
    <col min="9" max="9" width="15" style="489" customWidth="1"/>
    <col min="10" max="10" width="41.42578125" style="475" customWidth="1"/>
    <col min="11" max="11" width="50.5703125" style="470" customWidth="1"/>
    <col min="12" max="12" width="16.7109375" style="375" customWidth="1"/>
    <col min="13" max="255" width="11.42578125" style="375" customWidth="1"/>
    <col min="256" max="16384" width="4.5703125" style="375"/>
  </cols>
  <sheetData>
    <row r="1" spans="2:16" x14ac:dyDescent="0.2">
      <c r="B1" s="784" t="s">
        <v>912</v>
      </c>
      <c r="C1" s="785"/>
      <c r="D1" s="785"/>
      <c r="E1" s="785"/>
      <c r="F1" s="785"/>
      <c r="G1" s="785"/>
      <c r="H1" s="785"/>
      <c r="I1" s="785"/>
      <c r="J1" s="785"/>
      <c r="K1" s="785"/>
      <c r="L1" s="786"/>
    </row>
    <row r="2" spans="2:16" x14ac:dyDescent="0.2">
      <c r="B2" s="787" t="s">
        <v>340</v>
      </c>
      <c r="C2" s="788"/>
      <c r="D2" s="788"/>
      <c r="E2" s="788"/>
      <c r="F2" s="788"/>
      <c r="G2" s="788"/>
      <c r="H2" s="788"/>
      <c r="I2" s="788"/>
      <c r="J2" s="788"/>
      <c r="K2" s="788"/>
      <c r="L2" s="789"/>
      <c r="M2" s="376"/>
      <c r="N2" s="376"/>
      <c r="O2" s="376"/>
      <c r="P2" s="377"/>
    </row>
    <row r="3" spans="2:16" ht="18" customHeight="1" x14ac:dyDescent="0.2">
      <c r="B3" s="378" t="s">
        <v>341</v>
      </c>
      <c r="C3" s="379"/>
      <c r="D3" s="379"/>
      <c r="E3" s="477" t="str">
        <f>+DATOS!C4</f>
        <v>INSTITUCION EDUCATIVA JUAN DE DIOS CARVAJAL</v>
      </c>
      <c r="F3" s="380"/>
      <c r="G3" s="485"/>
      <c r="H3" s="381"/>
      <c r="I3" s="485"/>
      <c r="J3" s="501"/>
      <c r="K3" s="382"/>
      <c r="L3" s="383"/>
      <c r="M3" s="377"/>
      <c r="N3" s="377"/>
      <c r="O3" s="377"/>
      <c r="P3" s="377"/>
    </row>
    <row r="4" spans="2:16" ht="18.75" customHeight="1" x14ac:dyDescent="0.2">
      <c r="B4" s="384" t="s">
        <v>342</v>
      </c>
      <c r="C4" s="385"/>
      <c r="D4" s="385"/>
      <c r="E4" s="473" t="s">
        <v>679</v>
      </c>
      <c r="F4" s="386"/>
      <c r="G4" s="486"/>
      <c r="H4" s="387"/>
      <c r="I4" s="486"/>
      <c r="J4" s="502"/>
      <c r="K4" s="388"/>
      <c r="L4" s="389"/>
      <c r="M4" s="377"/>
      <c r="N4" s="377"/>
      <c r="O4" s="377"/>
      <c r="P4" s="377"/>
    </row>
    <row r="5" spans="2:16" ht="13.5" customHeight="1" x14ac:dyDescent="0.2">
      <c r="B5" s="390"/>
      <c r="C5" s="391"/>
      <c r="D5" s="391"/>
      <c r="E5" s="472"/>
      <c r="F5" s="392"/>
      <c r="G5" s="805" t="s">
        <v>686</v>
      </c>
      <c r="H5" s="805"/>
      <c r="I5" s="805"/>
      <c r="J5" s="805"/>
      <c r="K5" s="393" t="s">
        <v>905</v>
      </c>
      <c r="L5" s="394"/>
      <c r="M5" s="377"/>
      <c r="N5" s="377"/>
      <c r="O5" s="377"/>
      <c r="P5" s="377"/>
    </row>
    <row r="6" spans="2:16" ht="44.25" customHeight="1" x14ac:dyDescent="0.2">
      <c r="B6" s="790" t="s">
        <v>908</v>
      </c>
      <c r="C6" s="790" t="s">
        <v>343</v>
      </c>
      <c r="D6" s="790" t="s">
        <v>687</v>
      </c>
      <c r="E6" s="790" t="s">
        <v>688</v>
      </c>
      <c r="F6" s="790"/>
      <c r="G6" s="791" t="s">
        <v>909</v>
      </c>
      <c r="H6" s="521"/>
      <c r="I6" s="791" t="s">
        <v>911</v>
      </c>
      <c r="J6" s="793" t="s">
        <v>689</v>
      </c>
      <c r="K6" s="806"/>
      <c r="L6" s="790" t="s">
        <v>690</v>
      </c>
      <c r="M6" s="396"/>
      <c r="N6" s="396"/>
      <c r="O6" s="396"/>
      <c r="P6" s="377"/>
    </row>
    <row r="7" spans="2:16" ht="25.5" x14ac:dyDescent="0.2">
      <c r="B7" s="790"/>
      <c r="C7" s="790"/>
      <c r="D7" s="790"/>
      <c r="E7" s="522" t="s">
        <v>344</v>
      </c>
      <c r="F7" s="521" t="s">
        <v>910</v>
      </c>
      <c r="G7" s="792"/>
      <c r="H7" s="521"/>
      <c r="I7" s="792"/>
      <c r="J7" s="794"/>
      <c r="K7" s="806"/>
      <c r="L7" s="790"/>
      <c r="M7" s="377"/>
      <c r="N7" s="377"/>
      <c r="O7" s="377"/>
      <c r="P7" s="377"/>
    </row>
    <row r="8" spans="2:16" s="377" customFormat="1" x14ac:dyDescent="0.2">
      <c r="B8" s="397"/>
      <c r="C8" s="397"/>
      <c r="D8" s="397"/>
      <c r="E8" s="807" t="s">
        <v>914</v>
      </c>
      <c r="F8" s="808"/>
      <c r="G8" s="487">
        <f>+DATOS!D66</f>
        <v>5000000</v>
      </c>
      <c r="H8" s="397"/>
      <c r="I8" s="487">
        <f>SUM(I9:I10)</f>
        <v>6500000</v>
      </c>
      <c r="J8" s="503" t="s">
        <v>691</v>
      </c>
      <c r="K8" s="398"/>
      <c r="L8" s="397"/>
    </row>
    <row r="9" spans="2:16" ht="15" customHeight="1" x14ac:dyDescent="0.2">
      <c r="B9" s="399">
        <v>1</v>
      </c>
      <c r="C9" s="399">
        <v>3103015001</v>
      </c>
      <c r="D9" s="399" t="s">
        <v>692</v>
      </c>
      <c r="E9" s="479">
        <v>1</v>
      </c>
      <c r="F9" s="400" t="s">
        <v>693</v>
      </c>
      <c r="G9" s="488">
        <v>2586207</v>
      </c>
      <c r="H9" s="399">
        <f>SUM(E9*G9*16%)</f>
        <v>413793.12</v>
      </c>
      <c r="I9" s="488">
        <v>3000000</v>
      </c>
      <c r="J9" s="417" t="s">
        <v>694</v>
      </c>
      <c r="K9" s="402" t="s">
        <v>695</v>
      </c>
      <c r="L9" s="403" t="s">
        <v>57</v>
      </c>
      <c r="M9" s="377"/>
      <c r="N9" s="377"/>
      <c r="O9" s="377"/>
      <c r="P9" s="377"/>
    </row>
    <row r="10" spans="2:16" ht="15" customHeight="1" x14ac:dyDescent="0.2">
      <c r="B10" s="404">
        <f>SUM(B9+1)</f>
        <v>2</v>
      </c>
      <c r="C10" s="399">
        <v>3201015001</v>
      </c>
      <c r="D10" s="399" t="s">
        <v>696</v>
      </c>
      <c r="E10" s="479">
        <v>1</v>
      </c>
      <c r="F10" s="400" t="s">
        <v>693</v>
      </c>
      <c r="G10" s="488">
        <v>3500000</v>
      </c>
      <c r="H10" s="399"/>
      <c r="I10" s="488">
        <f>SUM(E10*G10+H10)</f>
        <v>3500000</v>
      </c>
      <c r="J10" s="417" t="s">
        <v>694</v>
      </c>
      <c r="K10" s="405" t="s">
        <v>697</v>
      </c>
      <c r="L10" s="406" t="s">
        <v>698</v>
      </c>
      <c r="M10" s="377"/>
      <c r="N10" s="377"/>
      <c r="O10" s="377"/>
      <c r="P10" s="377"/>
    </row>
    <row r="11" spans="2:16" ht="15" customHeight="1" x14ac:dyDescent="0.2">
      <c r="F11" s="408"/>
      <c r="G11" s="408"/>
      <c r="H11" s="408"/>
      <c r="I11" s="514"/>
      <c r="J11" s="504"/>
      <c r="K11" s="409"/>
      <c r="L11" s="410"/>
      <c r="M11" s="377"/>
      <c r="N11" s="377"/>
      <c r="O11" s="377"/>
      <c r="P11" s="377"/>
    </row>
    <row r="12" spans="2:16" s="377" customFormat="1" x14ac:dyDescent="0.2">
      <c r="B12" s="411"/>
      <c r="C12" s="411"/>
      <c r="D12" s="411"/>
      <c r="E12" s="795" t="s">
        <v>914</v>
      </c>
      <c r="F12" s="796"/>
      <c r="G12" s="412">
        <f>+DATOS!D67+DATOS!D68</f>
        <v>8560000</v>
      </c>
      <c r="H12" s="411"/>
      <c r="I12" s="412">
        <f>SUM(I13:I16)</f>
        <v>6000000</v>
      </c>
      <c r="J12" s="413" t="s">
        <v>699</v>
      </c>
      <c r="K12" s="413"/>
      <c r="L12" s="411"/>
    </row>
    <row r="13" spans="2:16" ht="15" customHeight="1" x14ac:dyDescent="0.2">
      <c r="B13" s="404">
        <f>SUM(B10+1)</f>
        <v>3</v>
      </c>
      <c r="C13" s="399">
        <v>3102015001</v>
      </c>
      <c r="D13" s="399" t="s">
        <v>700</v>
      </c>
      <c r="E13" s="479">
        <v>1</v>
      </c>
      <c r="F13" s="400" t="s">
        <v>693</v>
      </c>
      <c r="G13" s="488">
        <v>1500000</v>
      </c>
      <c r="H13" s="399"/>
      <c r="I13" s="488">
        <f>SUM(E13*G13)</f>
        <v>1500000</v>
      </c>
      <c r="J13" s="414" t="s">
        <v>85</v>
      </c>
      <c r="K13" s="405" t="s">
        <v>701</v>
      </c>
      <c r="L13" s="406" t="s">
        <v>58</v>
      </c>
      <c r="M13" s="377"/>
      <c r="N13" s="377"/>
      <c r="O13" s="377"/>
      <c r="P13" s="377"/>
    </row>
    <row r="14" spans="2:16" ht="15" customHeight="1" x14ac:dyDescent="0.2">
      <c r="B14" s="404">
        <f>SUM(B13+1)</f>
        <v>4</v>
      </c>
      <c r="C14" s="399">
        <v>3102015001</v>
      </c>
      <c r="D14" s="399" t="s">
        <v>702</v>
      </c>
      <c r="E14" s="479">
        <v>1</v>
      </c>
      <c r="F14" s="400" t="s">
        <v>693</v>
      </c>
      <c r="G14" s="488">
        <v>1500000</v>
      </c>
      <c r="H14" s="399"/>
      <c r="I14" s="488">
        <f>SUM(E14*G14)</f>
        <v>1500000</v>
      </c>
      <c r="J14" s="414" t="s">
        <v>85</v>
      </c>
      <c r="K14" s="405" t="s">
        <v>701</v>
      </c>
      <c r="L14" s="406" t="s">
        <v>61</v>
      </c>
      <c r="M14" s="377"/>
      <c r="N14" s="377"/>
      <c r="O14" s="377"/>
      <c r="P14" s="377"/>
    </row>
    <row r="15" spans="2:16" ht="15" customHeight="1" x14ac:dyDescent="0.2">
      <c r="B15" s="404">
        <f>SUM(B14+1)</f>
        <v>5</v>
      </c>
      <c r="C15" s="399">
        <v>3102015001</v>
      </c>
      <c r="D15" s="399" t="s">
        <v>703</v>
      </c>
      <c r="E15" s="479">
        <v>1</v>
      </c>
      <c r="F15" s="400" t="s">
        <v>693</v>
      </c>
      <c r="G15" s="488">
        <v>1500000</v>
      </c>
      <c r="H15" s="399"/>
      <c r="I15" s="488">
        <f>SUM(E15*G15)</f>
        <v>1500000</v>
      </c>
      <c r="J15" s="414" t="s">
        <v>85</v>
      </c>
      <c r="K15" s="405" t="s">
        <v>701</v>
      </c>
      <c r="L15" s="406" t="s">
        <v>64</v>
      </c>
      <c r="M15" s="377"/>
      <c r="N15" s="377"/>
      <c r="O15" s="377"/>
      <c r="P15" s="377"/>
    </row>
    <row r="16" spans="2:16" ht="15" customHeight="1" x14ac:dyDescent="0.2">
      <c r="B16" s="404">
        <f>SUM(B15+1)</f>
        <v>6</v>
      </c>
      <c r="C16" s="399">
        <v>3102015001</v>
      </c>
      <c r="D16" s="399" t="s">
        <v>704</v>
      </c>
      <c r="E16" s="479">
        <v>1</v>
      </c>
      <c r="F16" s="400" t="s">
        <v>693</v>
      </c>
      <c r="G16" s="488">
        <v>1500000</v>
      </c>
      <c r="H16" s="399"/>
      <c r="I16" s="488">
        <f>SUM(E16*G16)</f>
        <v>1500000</v>
      </c>
      <c r="J16" s="414" t="s">
        <v>85</v>
      </c>
      <c r="K16" s="405" t="s">
        <v>701</v>
      </c>
      <c r="L16" s="406" t="s">
        <v>66</v>
      </c>
      <c r="M16" s="377"/>
      <c r="N16" s="377"/>
      <c r="O16" s="377"/>
      <c r="P16" s="377"/>
    </row>
    <row r="17" spans="2:16" ht="15" customHeight="1" x14ac:dyDescent="0.2">
      <c r="B17" s="415"/>
      <c r="C17" s="415"/>
      <c r="D17" s="415"/>
      <c r="E17" s="799" t="s">
        <v>914</v>
      </c>
      <c r="F17" s="800"/>
      <c r="G17" s="490">
        <f>+DATOS!D133</f>
        <v>28359778</v>
      </c>
      <c r="H17" s="415"/>
      <c r="I17" s="490">
        <f>SUM(I18:I19)</f>
        <v>15000000</v>
      </c>
      <c r="J17" s="505" t="s">
        <v>89</v>
      </c>
      <c r="K17" s="416"/>
      <c r="L17" s="415"/>
      <c r="M17" s="377"/>
      <c r="N17" s="377"/>
      <c r="O17" s="377"/>
      <c r="P17" s="377"/>
    </row>
    <row r="18" spans="2:16" ht="15" customHeight="1" x14ac:dyDescent="0.2">
      <c r="B18" s="404">
        <f>SUM(B16+1)</f>
        <v>7</v>
      </c>
      <c r="C18" s="399">
        <v>3202030101</v>
      </c>
      <c r="D18" s="399" t="s">
        <v>705</v>
      </c>
      <c r="E18" s="479">
        <v>1</v>
      </c>
      <c r="F18" s="400" t="s">
        <v>693</v>
      </c>
      <c r="G18" s="488">
        <v>2000000</v>
      </c>
      <c r="H18" s="399"/>
      <c r="I18" s="488">
        <f>SUM(E18*G18+H18)</f>
        <v>2000000</v>
      </c>
      <c r="J18" s="417" t="s">
        <v>89</v>
      </c>
      <c r="K18" s="405" t="s">
        <v>697</v>
      </c>
      <c r="L18" s="406" t="s">
        <v>698</v>
      </c>
      <c r="M18" s="377"/>
      <c r="N18" s="377"/>
      <c r="O18" s="377"/>
      <c r="P18" s="377"/>
    </row>
    <row r="19" spans="2:16" ht="15" customHeight="1" x14ac:dyDescent="0.2">
      <c r="B19" s="418">
        <f>SUM(B18+1)</f>
        <v>8</v>
      </c>
      <c r="C19" s="419">
        <v>3201015001</v>
      </c>
      <c r="D19" s="420" t="s">
        <v>706</v>
      </c>
      <c r="E19" s="481">
        <v>1</v>
      </c>
      <c r="F19" s="400" t="s">
        <v>693</v>
      </c>
      <c r="G19" s="421">
        <v>13000000</v>
      </c>
      <c r="H19" s="419"/>
      <c r="I19" s="488">
        <f>SUM(E19*G19+H19)</f>
        <v>13000000</v>
      </c>
      <c r="J19" s="417" t="s">
        <v>89</v>
      </c>
      <c r="K19" s="405" t="s">
        <v>697</v>
      </c>
      <c r="L19" s="406" t="s">
        <v>698</v>
      </c>
      <c r="M19" s="377"/>
      <c r="N19" s="377"/>
      <c r="O19" s="377"/>
      <c r="P19" s="377"/>
    </row>
    <row r="20" spans="2:16" ht="15" customHeight="1" x14ac:dyDescent="0.2">
      <c r="B20" s="399"/>
      <c r="C20" s="399"/>
      <c r="D20" s="399"/>
      <c r="E20" s="479"/>
      <c r="F20" s="400"/>
      <c r="G20" s="488"/>
      <c r="H20" s="399"/>
      <c r="I20" s="500"/>
      <c r="J20" s="422"/>
      <c r="K20" s="423"/>
      <c r="L20" s="399"/>
      <c r="M20" s="377"/>
      <c r="N20" s="377"/>
      <c r="O20" s="377"/>
      <c r="P20" s="377"/>
    </row>
    <row r="21" spans="2:16" ht="15" customHeight="1" x14ac:dyDescent="0.2">
      <c r="B21" s="424"/>
      <c r="C21" s="424"/>
      <c r="D21" s="424"/>
      <c r="E21" s="803" t="s">
        <v>914</v>
      </c>
      <c r="F21" s="804"/>
      <c r="G21" s="425">
        <f>+DATOS!D99</f>
        <v>7000000</v>
      </c>
      <c r="H21" s="424"/>
      <c r="I21" s="425">
        <f>SUM(I22:I28)</f>
        <v>5999999.9871200006</v>
      </c>
      <c r="J21" s="506" t="s">
        <v>707</v>
      </c>
      <c r="K21" s="426"/>
      <c r="L21" s="424"/>
      <c r="M21" s="377"/>
      <c r="N21" s="377"/>
      <c r="O21" s="377"/>
      <c r="P21" s="377"/>
    </row>
    <row r="22" spans="2:16" ht="15" customHeight="1" x14ac:dyDescent="0.2">
      <c r="B22" s="404">
        <f>SUM(B19+1)</f>
        <v>9</v>
      </c>
      <c r="C22" s="399">
        <v>3204015001</v>
      </c>
      <c r="D22" s="399" t="s">
        <v>708</v>
      </c>
      <c r="E22" s="479">
        <v>60</v>
      </c>
      <c r="F22" s="400" t="s">
        <v>693</v>
      </c>
      <c r="G22" s="488">
        <v>25000</v>
      </c>
      <c r="H22" s="399">
        <f>SUM(E22*G22*16%)</f>
        <v>240000</v>
      </c>
      <c r="I22" s="488">
        <f>SUM(E22*G22+H22)</f>
        <v>1740000</v>
      </c>
      <c r="J22" s="463" t="s">
        <v>707</v>
      </c>
      <c r="K22" s="405" t="s">
        <v>709</v>
      </c>
      <c r="L22" s="406" t="s">
        <v>698</v>
      </c>
      <c r="M22" s="377"/>
      <c r="N22" s="377"/>
      <c r="O22" s="377"/>
      <c r="P22" s="377"/>
    </row>
    <row r="23" spans="2:16" ht="15" customHeight="1" x14ac:dyDescent="0.2">
      <c r="B23" s="404">
        <f t="shared" ref="B23:B28" si="0">SUM(B22+1)</f>
        <v>10</v>
      </c>
      <c r="C23" s="399">
        <v>3204015001</v>
      </c>
      <c r="D23" s="399" t="s">
        <v>710</v>
      </c>
      <c r="E23" s="479">
        <v>200</v>
      </c>
      <c r="F23" s="400" t="s">
        <v>693</v>
      </c>
      <c r="G23" s="488">
        <v>2500</v>
      </c>
      <c r="H23" s="399">
        <f>SUM(E23*G23*16%)</f>
        <v>80000</v>
      </c>
      <c r="I23" s="488">
        <f t="shared" ref="I23:I28" si="1">SUM(E23*G23+H23)</f>
        <v>580000</v>
      </c>
      <c r="J23" s="463" t="s">
        <v>707</v>
      </c>
      <c r="K23" s="405" t="s">
        <v>709</v>
      </c>
      <c r="L23" s="406" t="s">
        <v>698</v>
      </c>
      <c r="M23" s="377"/>
      <c r="N23" s="377"/>
      <c r="O23" s="377"/>
      <c r="P23" s="377"/>
    </row>
    <row r="24" spans="2:16" ht="15" customHeight="1" x14ac:dyDescent="0.2">
      <c r="B24" s="404">
        <f t="shared" si="0"/>
        <v>11</v>
      </c>
      <c r="C24" s="399">
        <v>3204015001</v>
      </c>
      <c r="D24" s="399" t="s">
        <v>711</v>
      </c>
      <c r="E24" s="479">
        <v>12</v>
      </c>
      <c r="F24" s="400" t="s">
        <v>693</v>
      </c>
      <c r="G24" s="488">
        <v>38000</v>
      </c>
      <c r="H24" s="399">
        <f>SUM(E24*G24*16%)</f>
        <v>72960</v>
      </c>
      <c r="I24" s="488">
        <f t="shared" si="1"/>
        <v>528960</v>
      </c>
      <c r="J24" s="463" t="s">
        <v>707</v>
      </c>
      <c r="K24" s="405" t="s">
        <v>709</v>
      </c>
      <c r="L24" s="406" t="s">
        <v>698</v>
      </c>
      <c r="M24" s="377"/>
      <c r="N24" s="377"/>
      <c r="O24" s="377"/>
      <c r="P24" s="377"/>
    </row>
    <row r="25" spans="2:16" ht="15" customHeight="1" x14ac:dyDescent="0.2">
      <c r="B25" s="404">
        <f t="shared" si="0"/>
        <v>12</v>
      </c>
      <c r="C25" s="399">
        <v>3204015001</v>
      </c>
      <c r="D25" s="399" t="s">
        <v>712</v>
      </c>
      <c r="E25" s="479">
        <v>500</v>
      </c>
      <c r="F25" s="400" t="s">
        <v>693</v>
      </c>
      <c r="G25" s="488">
        <v>350</v>
      </c>
      <c r="H25" s="399">
        <f>SUM(E25*G25)*16%</f>
        <v>28000</v>
      </c>
      <c r="I25" s="488">
        <f t="shared" si="1"/>
        <v>203000</v>
      </c>
      <c r="J25" s="463" t="s">
        <v>707</v>
      </c>
      <c r="K25" s="405" t="s">
        <v>709</v>
      </c>
      <c r="L25" s="406" t="s">
        <v>698</v>
      </c>
      <c r="M25" s="377"/>
      <c r="N25" s="377"/>
      <c r="O25" s="377"/>
      <c r="P25" s="377"/>
    </row>
    <row r="26" spans="2:16" ht="15" customHeight="1" x14ac:dyDescent="0.2">
      <c r="B26" s="404">
        <f t="shared" si="0"/>
        <v>13</v>
      </c>
      <c r="C26" s="399">
        <v>3204015001</v>
      </c>
      <c r="D26" s="399" t="s">
        <v>713</v>
      </c>
      <c r="E26" s="479">
        <v>1000</v>
      </c>
      <c r="F26" s="400" t="s">
        <v>693</v>
      </c>
      <c r="G26" s="488">
        <v>256.85250000000002</v>
      </c>
      <c r="H26" s="399">
        <f>SUM(E26*G26)*16%</f>
        <v>41096.400000000009</v>
      </c>
      <c r="I26" s="488">
        <f t="shared" si="1"/>
        <v>297948.90000000002</v>
      </c>
      <c r="J26" s="463" t="s">
        <v>707</v>
      </c>
      <c r="K26" s="405" t="s">
        <v>709</v>
      </c>
      <c r="L26" s="406" t="s">
        <v>698</v>
      </c>
      <c r="M26" s="377"/>
      <c r="N26" s="377"/>
      <c r="O26" s="377"/>
      <c r="P26" s="377"/>
    </row>
    <row r="27" spans="2:16" ht="15" customHeight="1" x14ac:dyDescent="0.2">
      <c r="B27" s="404">
        <f t="shared" si="0"/>
        <v>14</v>
      </c>
      <c r="C27" s="399">
        <v>3204015001</v>
      </c>
      <c r="D27" s="399" t="s">
        <v>714</v>
      </c>
      <c r="E27" s="479">
        <v>502</v>
      </c>
      <c r="F27" s="400" t="s">
        <v>693</v>
      </c>
      <c r="G27" s="488">
        <v>2807.8910000000001</v>
      </c>
      <c r="H27" s="399">
        <f>SUM(E27*G27*16%)</f>
        <v>225529.80512000003</v>
      </c>
      <c r="I27" s="488">
        <f t="shared" si="1"/>
        <v>1635091.0871200003</v>
      </c>
      <c r="J27" s="463" t="s">
        <v>707</v>
      </c>
      <c r="K27" s="405" t="s">
        <v>715</v>
      </c>
      <c r="L27" s="406" t="s">
        <v>698</v>
      </c>
      <c r="M27" s="377"/>
      <c r="N27" s="377"/>
      <c r="O27" s="377"/>
      <c r="P27" s="377"/>
    </row>
    <row r="28" spans="2:16" ht="15" customHeight="1" x14ac:dyDescent="0.2">
      <c r="B28" s="404">
        <f t="shared" si="0"/>
        <v>15</v>
      </c>
      <c r="C28" s="427">
        <v>3204015001</v>
      </c>
      <c r="D28" s="427" t="s">
        <v>716</v>
      </c>
      <c r="E28" s="476">
        <v>25</v>
      </c>
      <c r="F28" s="400" t="s">
        <v>693</v>
      </c>
      <c r="G28" s="491">
        <v>35000</v>
      </c>
      <c r="H28" s="427">
        <f>SUM(E28*G28*16%)</f>
        <v>140000</v>
      </c>
      <c r="I28" s="491">
        <f t="shared" si="1"/>
        <v>1015000</v>
      </c>
      <c r="J28" s="463" t="s">
        <v>707</v>
      </c>
      <c r="K28" s="405" t="s">
        <v>715</v>
      </c>
      <c r="L28" s="406" t="s">
        <v>698</v>
      </c>
      <c r="M28" s="377"/>
      <c r="N28" s="377"/>
      <c r="O28" s="377"/>
      <c r="P28" s="377"/>
    </row>
    <row r="29" spans="2:16" ht="15" customHeight="1" x14ac:dyDescent="0.2">
      <c r="B29" s="399"/>
      <c r="F29" s="375"/>
      <c r="G29" s="480"/>
      <c r="I29" s="480"/>
      <c r="K29" s="375"/>
      <c r="M29" s="377"/>
      <c r="N29" s="377"/>
      <c r="O29" s="377"/>
      <c r="P29" s="377"/>
    </row>
    <row r="30" spans="2:16" ht="15" customHeight="1" x14ac:dyDescent="0.2">
      <c r="B30" s="430"/>
      <c r="C30" s="430"/>
      <c r="D30" s="430"/>
      <c r="E30" s="801" t="s">
        <v>914</v>
      </c>
      <c r="F30" s="802"/>
      <c r="G30" s="492">
        <f>+DATOS!D116</f>
        <v>1440000</v>
      </c>
      <c r="H30" s="430"/>
      <c r="I30" s="492">
        <f>SUM(I31)</f>
        <v>2000000</v>
      </c>
      <c r="J30" s="507" t="s">
        <v>717</v>
      </c>
      <c r="K30" s="431"/>
      <c r="L30" s="432"/>
      <c r="M30" s="377"/>
      <c r="N30" s="377"/>
      <c r="O30" s="377"/>
      <c r="P30" s="377"/>
    </row>
    <row r="31" spans="2:16" ht="15" customHeight="1" x14ac:dyDescent="0.2">
      <c r="B31" s="418">
        <f>SUM(B28+1)</f>
        <v>16</v>
      </c>
      <c r="C31" s="399">
        <v>3205015001</v>
      </c>
      <c r="D31" s="419" t="s">
        <v>718</v>
      </c>
      <c r="E31" s="481">
        <v>4</v>
      </c>
      <c r="F31" s="419"/>
      <c r="G31" s="421">
        <v>500000</v>
      </c>
      <c r="H31" s="419"/>
      <c r="I31" s="488">
        <f>+E31*G31</f>
        <v>2000000</v>
      </c>
      <c r="J31" s="405" t="s">
        <v>717</v>
      </c>
      <c r="K31" s="405" t="s">
        <v>719</v>
      </c>
      <c r="L31" s="419" t="s">
        <v>720</v>
      </c>
      <c r="M31" s="377"/>
      <c r="N31" s="377"/>
      <c r="O31" s="377"/>
      <c r="P31" s="377"/>
    </row>
    <row r="32" spans="2:16" ht="15" customHeight="1" x14ac:dyDescent="0.2">
      <c r="B32" s="395"/>
      <c r="C32" s="395"/>
      <c r="D32" s="395"/>
      <c r="E32" s="395"/>
      <c r="F32" s="395"/>
      <c r="G32" s="395"/>
      <c r="H32" s="395"/>
      <c r="I32" s="515"/>
      <c r="J32" s="508"/>
      <c r="K32" s="402"/>
      <c r="L32" s="395"/>
      <c r="M32" s="377"/>
      <c r="N32" s="377"/>
      <c r="O32" s="377"/>
      <c r="P32" s="377"/>
    </row>
    <row r="33" spans="2:16" ht="15" customHeight="1" x14ac:dyDescent="0.2">
      <c r="B33" s="415"/>
      <c r="C33" s="415"/>
      <c r="D33" s="415"/>
      <c r="E33" s="799" t="s">
        <v>914</v>
      </c>
      <c r="F33" s="800"/>
      <c r="G33" s="490">
        <f>+DATOS!D120</f>
        <v>0</v>
      </c>
      <c r="H33" s="415"/>
      <c r="I33" s="490">
        <f>SUM(I34:I47)</f>
        <v>18000000</v>
      </c>
      <c r="J33" s="416" t="s">
        <v>721</v>
      </c>
      <c r="K33" s="416"/>
      <c r="L33" s="415"/>
      <c r="M33" s="377"/>
      <c r="N33" s="377"/>
      <c r="O33" s="377"/>
      <c r="P33" s="377"/>
    </row>
    <row r="34" spans="2:16" ht="15" customHeight="1" x14ac:dyDescent="0.2">
      <c r="B34" s="404">
        <f>SUM(B31+1)</f>
        <v>17</v>
      </c>
      <c r="C34" s="399">
        <v>3210015001</v>
      </c>
      <c r="D34" s="405" t="s">
        <v>722</v>
      </c>
      <c r="E34" s="479">
        <v>1</v>
      </c>
      <c r="F34" s="400" t="s">
        <v>693</v>
      </c>
      <c r="G34" s="488">
        <v>2500000</v>
      </c>
      <c r="H34" s="399"/>
      <c r="I34" s="488">
        <f>SUM(E34*G34+H34)</f>
        <v>2500000</v>
      </c>
      <c r="J34" s="414" t="s">
        <v>725</v>
      </c>
      <c r="K34" s="405" t="s">
        <v>723</v>
      </c>
      <c r="M34" s="377"/>
      <c r="N34" s="377"/>
      <c r="O34" s="377"/>
      <c r="P34" s="377"/>
    </row>
    <row r="35" spans="2:16" ht="15" customHeight="1" x14ac:dyDescent="0.2">
      <c r="B35" s="404">
        <f>SUM(B34+1)</f>
        <v>18</v>
      </c>
      <c r="C35" s="399">
        <v>3210015001</v>
      </c>
      <c r="D35" s="420" t="s">
        <v>724</v>
      </c>
      <c r="E35" s="479">
        <v>100</v>
      </c>
      <c r="F35" s="400" t="s">
        <v>693</v>
      </c>
      <c r="G35" s="474">
        <v>12000</v>
      </c>
      <c r="H35" s="399"/>
      <c r="I35" s="488">
        <f t="shared" ref="I35:I47" si="2">SUM(E35*G35+H35)</f>
        <v>1200000</v>
      </c>
      <c r="J35" s="414" t="s">
        <v>725</v>
      </c>
      <c r="K35" s="405" t="s">
        <v>726</v>
      </c>
      <c r="L35" s="406" t="s">
        <v>698</v>
      </c>
      <c r="M35" s="434"/>
      <c r="N35" s="377"/>
      <c r="O35" s="377"/>
      <c r="P35" s="377"/>
    </row>
    <row r="36" spans="2:16" ht="15" customHeight="1" x14ac:dyDescent="0.2">
      <c r="B36" s="404">
        <f t="shared" ref="B36:B47" si="3">SUM(B35+1)</f>
        <v>19</v>
      </c>
      <c r="C36" s="399">
        <v>3210015001</v>
      </c>
      <c r="D36" s="405" t="s">
        <v>727</v>
      </c>
      <c r="E36" s="479">
        <v>1</v>
      </c>
      <c r="F36" s="400" t="s">
        <v>693</v>
      </c>
      <c r="G36" s="474">
        <v>3300000</v>
      </c>
      <c r="H36" s="399"/>
      <c r="I36" s="488">
        <f t="shared" si="2"/>
        <v>3300000</v>
      </c>
      <c r="J36" s="414" t="s">
        <v>725</v>
      </c>
      <c r="K36" s="405" t="s">
        <v>726</v>
      </c>
      <c r="L36" s="406" t="s">
        <v>698</v>
      </c>
      <c r="M36" s="434"/>
      <c r="N36" s="377"/>
      <c r="O36" s="377"/>
      <c r="P36" s="377"/>
    </row>
    <row r="37" spans="2:16" ht="15" customHeight="1" x14ac:dyDescent="0.2">
      <c r="B37" s="404">
        <f t="shared" si="3"/>
        <v>20</v>
      </c>
      <c r="C37" s="399">
        <v>3210015001</v>
      </c>
      <c r="D37" s="435" t="s">
        <v>728</v>
      </c>
      <c r="E37" s="479">
        <v>1</v>
      </c>
      <c r="F37" s="400" t="s">
        <v>693</v>
      </c>
      <c r="G37" s="474">
        <v>600000</v>
      </c>
      <c r="H37" s="399"/>
      <c r="I37" s="488">
        <f t="shared" si="2"/>
        <v>600000</v>
      </c>
      <c r="J37" s="414" t="s">
        <v>729</v>
      </c>
      <c r="K37" s="405" t="s">
        <v>726</v>
      </c>
      <c r="L37" s="406" t="s">
        <v>698</v>
      </c>
      <c r="M37" s="434"/>
      <c r="N37" s="377"/>
      <c r="O37" s="377"/>
      <c r="P37" s="377"/>
    </row>
    <row r="38" spans="2:16" ht="15" customHeight="1" x14ac:dyDescent="0.2">
      <c r="B38" s="404">
        <f t="shared" si="3"/>
        <v>21</v>
      </c>
      <c r="C38" s="399">
        <v>3210015001</v>
      </c>
      <c r="D38" s="435" t="s">
        <v>730</v>
      </c>
      <c r="E38" s="479">
        <v>1</v>
      </c>
      <c r="F38" s="400" t="s">
        <v>693</v>
      </c>
      <c r="G38" s="474">
        <v>1200000</v>
      </c>
      <c r="H38" s="399"/>
      <c r="I38" s="488">
        <f t="shared" si="2"/>
        <v>1200000</v>
      </c>
      <c r="J38" s="414" t="s">
        <v>725</v>
      </c>
      <c r="K38" s="405" t="s">
        <v>726</v>
      </c>
      <c r="L38" s="406" t="s">
        <v>698</v>
      </c>
      <c r="M38" s="436"/>
      <c r="N38" s="377"/>
      <c r="O38" s="377"/>
      <c r="P38" s="377"/>
    </row>
    <row r="39" spans="2:16" ht="15" customHeight="1" x14ac:dyDescent="0.2">
      <c r="B39" s="404">
        <f t="shared" si="3"/>
        <v>22</v>
      </c>
      <c r="C39" s="399">
        <v>3210015001</v>
      </c>
      <c r="D39" s="435" t="s">
        <v>731</v>
      </c>
      <c r="E39" s="479">
        <v>1</v>
      </c>
      <c r="F39" s="400" t="s">
        <v>693</v>
      </c>
      <c r="G39" s="474">
        <v>700000</v>
      </c>
      <c r="H39" s="399"/>
      <c r="I39" s="488">
        <f t="shared" si="2"/>
        <v>700000</v>
      </c>
      <c r="J39" s="414" t="s">
        <v>725</v>
      </c>
      <c r="K39" s="405" t="s">
        <v>726</v>
      </c>
      <c r="L39" s="406" t="s">
        <v>698</v>
      </c>
      <c r="M39" s="436"/>
      <c r="N39" s="377"/>
      <c r="O39" s="377"/>
      <c r="P39" s="377"/>
    </row>
    <row r="40" spans="2:16" ht="15" customHeight="1" x14ac:dyDescent="0.2">
      <c r="B40" s="404">
        <f t="shared" si="3"/>
        <v>23</v>
      </c>
      <c r="C40" s="399">
        <v>3210015001</v>
      </c>
      <c r="D40" s="435" t="s">
        <v>732</v>
      </c>
      <c r="E40" s="479">
        <v>1</v>
      </c>
      <c r="F40" s="400" t="s">
        <v>693</v>
      </c>
      <c r="G40" s="474">
        <v>1000000</v>
      </c>
      <c r="H40" s="399"/>
      <c r="I40" s="488">
        <f t="shared" si="2"/>
        <v>1000000</v>
      </c>
      <c r="J40" s="414" t="s">
        <v>725</v>
      </c>
      <c r="K40" s="405" t="s">
        <v>726</v>
      </c>
      <c r="L40" s="406" t="s">
        <v>698</v>
      </c>
      <c r="M40" s="436"/>
      <c r="N40" s="377"/>
      <c r="O40" s="377"/>
      <c r="P40" s="377"/>
    </row>
    <row r="41" spans="2:16" ht="15" customHeight="1" x14ac:dyDescent="0.2">
      <c r="B41" s="404">
        <f t="shared" si="3"/>
        <v>24</v>
      </c>
      <c r="C41" s="399">
        <v>3210015001</v>
      </c>
      <c r="D41" s="435" t="s">
        <v>733</v>
      </c>
      <c r="E41" s="479">
        <v>1</v>
      </c>
      <c r="F41" s="400" t="s">
        <v>693</v>
      </c>
      <c r="G41" s="474">
        <v>900000</v>
      </c>
      <c r="H41" s="399"/>
      <c r="I41" s="488">
        <f t="shared" si="2"/>
        <v>900000</v>
      </c>
      <c r="J41" s="414" t="s">
        <v>725</v>
      </c>
      <c r="K41" s="405" t="s">
        <v>726</v>
      </c>
      <c r="L41" s="406" t="s">
        <v>698</v>
      </c>
      <c r="M41" s="436"/>
      <c r="N41" s="377"/>
      <c r="O41" s="377"/>
      <c r="P41" s="377"/>
    </row>
    <row r="42" spans="2:16" ht="15" customHeight="1" x14ac:dyDescent="0.2">
      <c r="B42" s="404">
        <f t="shared" si="3"/>
        <v>25</v>
      </c>
      <c r="C42" s="399">
        <v>3210015001</v>
      </c>
      <c r="D42" s="435" t="s">
        <v>734</v>
      </c>
      <c r="E42" s="479">
        <v>1</v>
      </c>
      <c r="F42" s="400" t="s">
        <v>693</v>
      </c>
      <c r="G42" s="474">
        <v>700000</v>
      </c>
      <c r="H42" s="399"/>
      <c r="I42" s="488">
        <f t="shared" si="2"/>
        <v>700000</v>
      </c>
      <c r="J42" s="414" t="s">
        <v>725</v>
      </c>
      <c r="K42" s="405" t="s">
        <v>726</v>
      </c>
      <c r="L42" s="406" t="s">
        <v>698</v>
      </c>
      <c r="M42" s="436"/>
      <c r="N42" s="377"/>
      <c r="O42" s="377"/>
      <c r="P42" s="377"/>
    </row>
    <row r="43" spans="2:16" ht="15" customHeight="1" x14ac:dyDescent="0.2">
      <c r="B43" s="404">
        <f t="shared" si="3"/>
        <v>26</v>
      </c>
      <c r="C43" s="399">
        <v>3210015001</v>
      </c>
      <c r="D43" s="435" t="s">
        <v>735</v>
      </c>
      <c r="E43" s="479">
        <v>1</v>
      </c>
      <c r="F43" s="400" t="s">
        <v>693</v>
      </c>
      <c r="G43" s="474">
        <v>1000000</v>
      </c>
      <c r="H43" s="399"/>
      <c r="I43" s="488">
        <f t="shared" si="2"/>
        <v>1000000</v>
      </c>
      <c r="J43" s="414" t="s">
        <v>725</v>
      </c>
      <c r="K43" s="405" t="s">
        <v>726</v>
      </c>
      <c r="L43" s="406" t="s">
        <v>698</v>
      </c>
      <c r="M43" s="436"/>
      <c r="N43" s="377"/>
      <c r="O43" s="377"/>
      <c r="P43" s="377"/>
    </row>
    <row r="44" spans="2:16" s="377" customFormat="1" ht="15" customHeight="1" x14ac:dyDescent="0.2">
      <c r="B44" s="437">
        <f t="shared" si="3"/>
        <v>27</v>
      </c>
      <c r="C44" s="427">
        <v>3210015001</v>
      </c>
      <c r="D44" s="438" t="s">
        <v>736</v>
      </c>
      <c r="E44" s="476">
        <v>1</v>
      </c>
      <c r="F44" s="400" t="s">
        <v>693</v>
      </c>
      <c r="G44" s="450">
        <v>1000000</v>
      </c>
      <c r="H44" s="427"/>
      <c r="I44" s="488">
        <f t="shared" si="2"/>
        <v>1000000</v>
      </c>
      <c r="J44" s="414" t="s">
        <v>725</v>
      </c>
      <c r="K44" s="409" t="s">
        <v>726</v>
      </c>
      <c r="L44" s="410" t="s">
        <v>698</v>
      </c>
      <c r="M44" s="439"/>
    </row>
    <row r="45" spans="2:16" s="377" customFormat="1" ht="15" customHeight="1" x14ac:dyDescent="0.2">
      <c r="B45" s="437">
        <f t="shared" si="3"/>
        <v>28</v>
      </c>
      <c r="C45" s="427">
        <v>3210015001</v>
      </c>
      <c r="D45" s="438" t="s">
        <v>903</v>
      </c>
      <c r="E45" s="476">
        <v>1</v>
      </c>
      <c r="F45" s="400" t="s">
        <v>693</v>
      </c>
      <c r="G45" s="450">
        <v>2000000</v>
      </c>
      <c r="H45" s="427"/>
      <c r="I45" s="488">
        <f t="shared" si="2"/>
        <v>2000000</v>
      </c>
      <c r="J45" s="414" t="s">
        <v>725</v>
      </c>
      <c r="K45" s="409" t="s">
        <v>726</v>
      </c>
      <c r="L45" s="410" t="s">
        <v>698</v>
      </c>
      <c r="M45" s="439"/>
    </row>
    <row r="46" spans="2:16" s="377" customFormat="1" ht="15" customHeight="1" x14ac:dyDescent="0.2">
      <c r="B46" s="437">
        <f t="shared" si="3"/>
        <v>29</v>
      </c>
      <c r="C46" s="427">
        <v>3210015001</v>
      </c>
      <c r="D46" s="438" t="s">
        <v>904</v>
      </c>
      <c r="E46" s="476">
        <v>1</v>
      </c>
      <c r="F46" s="400" t="s">
        <v>693</v>
      </c>
      <c r="G46" s="450">
        <v>1000000</v>
      </c>
      <c r="H46" s="427"/>
      <c r="I46" s="488">
        <f t="shared" si="2"/>
        <v>1000000</v>
      </c>
      <c r="J46" s="414" t="s">
        <v>725</v>
      </c>
      <c r="K46" s="409" t="s">
        <v>726</v>
      </c>
      <c r="L46" s="410" t="s">
        <v>698</v>
      </c>
      <c r="M46" s="439"/>
    </row>
    <row r="47" spans="2:16" ht="15" customHeight="1" x14ac:dyDescent="0.2">
      <c r="B47" s="437">
        <f t="shared" si="3"/>
        <v>30</v>
      </c>
      <c r="C47" s="399">
        <v>3210015001</v>
      </c>
      <c r="D47" s="435" t="s">
        <v>737</v>
      </c>
      <c r="E47" s="479">
        <v>1</v>
      </c>
      <c r="F47" s="400" t="s">
        <v>693</v>
      </c>
      <c r="G47" s="474">
        <v>900000</v>
      </c>
      <c r="H47" s="399"/>
      <c r="I47" s="488">
        <f t="shared" si="2"/>
        <v>900000</v>
      </c>
      <c r="J47" s="414" t="s">
        <v>725</v>
      </c>
      <c r="K47" s="405" t="s">
        <v>726</v>
      </c>
      <c r="L47" s="406" t="s">
        <v>698</v>
      </c>
      <c r="M47" s="436"/>
      <c r="N47" s="377"/>
      <c r="O47" s="377"/>
      <c r="P47" s="377"/>
    </row>
    <row r="48" spans="2:16" ht="15" customHeight="1" x14ac:dyDescent="0.2">
      <c r="B48" s="399"/>
      <c r="C48" s="399"/>
      <c r="D48" s="399"/>
      <c r="E48" s="433"/>
      <c r="F48" s="433"/>
      <c r="G48" s="433"/>
      <c r="H48" s="433"/>
      <c r="I48" s="516"/>
      <c r="J48" s="433"/>
      <c r="K48" s="405"/>
      <c r="L48" s="406"/>
      <c r="M48" s="436"/>
      <c r="N48" s="377"/>
      <c r="O48" s="377"/>
      <c r="P48" s="377"/>
    </row>
    <row r="49" spans="2:16" ht="15" customHeight="1" x14ac:dyDescent="0.2">
      <c r="B49" s="440"/>
      <c r="C49" s="440"/>
      <c r="D49" s="440"/>
      <c r="E49" s="797" t="s">
        <v>914</v>
      </c>
      <c r="F49" s="798"/>
      <c r="G49" s="493">
        <f>+DATOS!D104</f>
        <v>250000</v>
      </c>
      <c r="H49" s="440"/>
      <c r="I49" s="493">
        <f>SUM(I50:I51)</f>
        <v>800000</v>
      </c>
      <c r="J49" s="441" t="s">
        <v>738</v>
      </c>
      <c r="K49" s="441"/>
      <c r="L49" s="440"/>
      <c r="M49" s="377"/>
      <c r="N49" s="377"/>
      <c r="O49" s="377"/>
      <c r="P49" s="377"/>
    </row>
    <row r="50" spans="2:16" ht="15" customHeight="1" x14ac:dyDescent="0.2">
      <c r="B50" s="404">
        <f>SUM(B47+1)</f>
        <v>31</v>
      </c>
      <c r="C50" s="399">
        <v>3207015001</v>
      </c>
      <c r="D50" s="399" t="s">
        <v>738</v>
      </c>
      <c r="E50" s="479">
        <v>12</v>
      </c>
      <c r="F50" s="400" t="s">
        <v>693</v>
      </c>
      <c r="G50" s="488">
        <v>50000</v>
      </c>
      <c r="H50" s="399"/>
      <c r="I50" s="488">
        <v>400000</v>
      </c>
      <c r="J50" s="414" t="s">
        <v>738</v>
      </c>
      <c r="K50" s="405" t="s">
        <v>739</v>
      </c>
      <c r="L50" s="406" t="s">
        <v>698</v>
      </c>
      <c r="M50" s="377"/>
      <c r="N50" s="377"/>
      <c r="O50" s="377"/>
      <c r="P50" s="377"/>
    </row>
    <row r="51" spans="2:16" ht="15" customHeight="1" x14ac:dyDescent="0.2">
      <c r="B51" s="404">
        <f>SUM(B50+1)</f>
        <v>32</v>
      </c>
      <c r="C51" s="399">
        <v>3207015001</v>
      </c>
      <c r="D51" s="399" t="s">
        <v>740</v>
      </c>
      <c r="E51" s="479">
        <v>1</v>
      </c>
      <c r="F51" s="400" t="s">
        <v>693</v>
      </c>
      <c r="G51" s="488">
        <v>400000</v>
      </c>
      <c r="H51" s="399"/>
      <c r="I51" s="488">
        <f>SUM(E51*G51)</f>
        <v>400000</v>
      </c>
      <c r="J51" s="423" t="s">
        <v>738</v>
      </c>
      <c r="K51" s="405" t="s">
        <v>739</v>
      </c>
      <c r="L51" s="406" t="s">
        <v>698</v>
      </c>
      <c r="M51" s="377"/>
      <c r="N51" s="377"/>
      <c r="O51" s="377"/>
      <c r="P51" s="377"/>
    </row>
    <row r="52" spans="2:16" ht="15" customHeight="1" x14ac:dyDescent="0.2">
      <c r="B52" s="395"/>
      <c r="C52" s="395"/>
      <c r="D52" s="395"/>
      <c r="E52" s="478"/>
      <c r="F52" s="402"/>
      <c r="G52" s="402"/>
      <c r="H52" s="402"/>
      <c r="I52" s="517"/>
      <c r="J52" s="402"/>
      <c r="K52" s="402"/>
      <c r="L52" s="395"/>
      <c r="M52" s="377"/>
      <c r="N52" s="377"/>
      <c r="O52" s="377"/>
      <c r="P52" s="377"/>
    </row>
    <row r="53" spans="2:16" ht="15" customHeight="1" x14ac:dyDescent="0.2">
      <c r="B53" s="442"/>
      <c r="C53" s="442"/>
      <c r="D53" s="442"/>
      <c r="E53" s="811" t="s">
        <v>914</v>
      </c>
      <c r="F53" s="812"/>
      <c r="G53" s="494">
        <f>+DATOS!D83</f>
        <v>2500000</v>
      </c>
      <c r="H53" s="442"/>
      <c r="I53" s="494">
        <f>SUM(I54)</f>
        <v>2030000</v>
      </c>
      <c r="J53" s="509" t="s">
        <v>333</v>
      </c>
      <c r="K53" s="443"/>
      <c r="L53" s="442"/>
      <c r="M53" s="377"/>
      <c r="N53" s="377"/>
      <c r="O53" s="377"/>
      <c r="P53" s="377"/>
    </row>
    <row r="54" spans="2:16" ht="15" customHeight="1" x14ac:dyDescent="0.2">
      <c r="B54" s="404">
        <f>SUM(B51+1)</f>
        <v>33</v>
      </c>
      <c r="C54" s="399">
        <v>3205015001</v>
      </c>
      <c r="D54" s="399" t="s">
        <v>333</v>
      </c>
      <c r="E54" s="479">
        <v>12</v>
      </c>
      <c r="F54" s="400" t="s">
        <v>693</v>
      </c>
      <c r="G54" s="488">
        <f>2030000/12</f>
        <v>169166.66666666666</v>
      </c>
      <c r="H54" s="399"/>
      <c r="I54" s="488">
        <f>SUM(E54*G54)</f>
        <v>2030000</v>
      </c>
      <c r="J54" s="463" t="s">
        <v>333</v>
      </c>
      <c r="K54" s="405" t="s">
        <v>741</v>
      </c>
      <c r="L54" s="406" t="s">
        <v>698</v>
      </c>
      <c r="M54" s="377"/>
      <c r="N54" s="377"/>
      <c r="O54" s="377"/>
      <c r="P54" s="377"/>
    </row>
    <row r="55" spans="2:16" ht="15" customHeight="1" x14ac:dyDescent="0.2">
      <c r="B55" s="395"/>
      <c r="C55" s="395"/>
      <c r="D55" s="395"/>
      <c r="E55" s="478"/>
      <c r="F55" s="395"/>
      <c r="G55" s="395"/>
      <c r="H55" s="395"/>
      <c r="I55" s="515"/>
      <c r="J55" s="508"/>
      <c r="K55" s="402"/>
      <c r="L55" s="395"/>
      <c r="M55" s="377"/>
      <c r="N55" s="377"/>
      <c r="O55" s="377"/>
      <c r="P55" s="377"/>
    </row>
    <row r="56" spans="2:16" ht="15" customHeight="1" x14ac:dyDescent="0.2">
      <c r="B56" s="444"/>
      <c r="C56" s="444"/>
      <c r="D56" s="444"/>
      <c r="E56" s="482"/>
      <c r="F56" s="444" t="s">
        <v>913</v>
      </c>
      <c r="G56" s="495">
        <f>+DATOS!D74</f>
        <v>6000000</v>
      </c>
      <c r="H56" s="444"/>
      <c r="I56" s="495">
        <f>SUM(I57:I57)</f>
        <v>24600000</v>
      </c>
      <c r="J56" s="510" t="s">
        <v>507</v>
      </c>
      <c r="K56" s="445"/>
      <c r="L56" s="406" t="s">
        <v>698</v>
      </c>
      <c r="M56" s="377"/>
      <c r="N56" s="377"/>
      <c r="O56" s="377"/>
      <c r="P56" s="377"/>
    </row>
    <row r="57" spans="2:16" ht="15" customHeight="1" x14ac:dyDescent="0.2">
      <c r="B57" s="404">
        <f>SUM(B54+1)</f>
        <v>34</v>
      </c>
      <c r="C57" s="399">
        <v>2101025001</v>
      </c>
      <c r="D57" s="399" t="s">
        <v>902</v>
      </c>
      <c r="E57" s="479">
        <v>20</v>
      </c>
      <c r="F57" s="400" t="s">
        <v>693</v>
      </c>
      <c r="G57" s="488">
        <v>1230000</v>
      </c>
      <c r="H57" s="399">
        <f>SUM(G57*E57*16%)</f>
        <v>3936000</v>
      </c>
      <c r="I57" s="488">
        <f>SUM(E57*G57)</f>
        <v>24600000</v>
      </c>
      <c r="J57" s="446" t="s">
        <v>97</v>
      </c>
      <c r="K57" s="405" t="s">
        <v>715</v>
      </c>
      <c r="L57" s="406" t="s">
        <v>698</v>
      </c>
      <c r="M57" s="377"/>
      <c r="N57" s="377"/>
      <c r="O57" s="377"/>
      <c r="P57" s="377"/>
    </row>
    <row r="58" spans="2:16" ht="15" customHeight="1" x14ac:dyDescent="0.2">
      <c r="B58" s="399"/>
      <c r="C58" s="399"/>
      <c r="D58" s="399"/>
      <c r="E58" s="447"/>
      <c r="F58" s="447"/>
      <c r="G58" s="447"/>
      <c r="H58" s="447"/>
      <c r="I58" s="518"/>
      <c r="J58" s="446"/>
      <c r="K58" s="405"/>
      <c r="L58" s="406"/>
      <c r="M58" s="377"/>
      <c r="N58" s="377"/>
      <c r="O58" s="377"/>
      <c r="P58" s="377"/>
    </row>
    <row r="59" spans="2:16" ht="15" customHeight="1" x14ac:dyDescent="0.2">
      <c r="B59" s="448"/>
      <c r="C59" s="448"/>
      <c r="D59" s="448"/>
      <c r="E59" s="809" t="s">
        <v>914</v>
      </c>
      <c r="F59" s="810"/>
      <c r="G59" s="496">
        <f>+DATOS!D76</f>
        <v>24000000</v>
      </c>
      <c r="H59" s="448"/>
      <c r="I59" s="496">
        <f>+I183+I221</f>
        <v>59784510.918144003</v>
      </c>
      <c r="J59" s="449" t="s">
        <v>742</v>
      </c>
      <c r="K59" s="449"/>
      <c r="L59" s="448"/>
      <c r="M59" s="377"/>
      <c r="N59" s="377"/>
      <c r="O59" s="377"/>
      <c r="P59" s="377"/>
    </row>
    <row r="60" spans="2:16" ht="15" customHeight="1" x14ac:dyDescent="0.2">
      <c r="B60" s="437">
        <f>SUM(B57+1)</f>
        <v>35</v>
      </c>
      <c r="C60" s="427">
        <v>1101015001</v>
      </c>
      <c r="D60" s="438" t="s">
        <v>743</v>
      </c>
      <c r="E60" s="476">
        <v>30</v>
      </c>
      <c r="F60" s="428" t="s">
        <v>693</v>
      </c>
      <c r="G60" s="450">
        <v>14300</v>
      </c>
      <c r="H60" s="429">
        <f>SUM(E60*G60)*16%</f>
        <v>68640</v>
      </c>
      <c r="I60" s="491">
        <f>SUM(E60*G60+H60)</f>
        <v>497640</v>
      </c>
      <c r="J60" s="414" t="s">
        <v>729</v>
      </c>
      <c r="K60" s="409" t="s">
        <v>709</v>
      </c>
      <c r="L60" s="410" t="s">
        <v>698</v>
      </c>
    </row>
    <row r="61" spans="2:16" ht="15" customHeight="1" x14ac:dyDescent="0.2">
      <c r="B61" s="437">
        <f>SUM(B60+1)</f>
        <v>36</v>
      </c>
      <c r="C61" s="399">
        <v>1101015001</v>
      </c>
      <c r="D61" s="399" t="s">
        <v>744</v>
      </c>
      <c r="E61" s="479">
        <v>10</v>
      </c>
      <c r="F61" s="400" t="s">
        <v>693</v>
      </c>
      <c r="G61" s="488">
        <v>60000</v>
      </c>
      <c r="H61" s="399"/>
      <c r="I61" s="488">
        <f>SUM(E61*G61+H61)</f>
        <v>600000</v>
      </c>
      <c r="J61" s="414" t="s">
        <v>729</v>
      </c>
      <c r="K61" s="409" t="s">
        <v>709</v>
      </c>
      <c r="L61" s="410" t="s">
        <v>698</v>
      </c>
    </row>
    <row r="62" spans="2:16" ht="15" customHeight="1" x14ac:dyDescent="0.2">
      <c r="B62" s="437">
        <f t="shared" ref="B62:B125" si="4">SUM(B61+1)</f>
        <v>37</v>
      </c>
      <c r="C62" s="427">
        <v>1101015001</v>
      </c>
      <c r="D62" s="427" t="s">
        <v>745</v>
      </c>
      <c r="E62" s="476">
        <v>24</v>
      </c>
      <c r="F62" s="428" t="s">
        <v>693</v>
      </c>
      <c r="G62" s="491">
        <v>6000</v>
      </c>
      <c r="H62" s="429">
        <f>SUM(E62*G62)*16%</f>
        <v>23040</v>
      </c>
      <c r="I62" s="491">
        <f>SUM(E62*G62+H62)</f>
        <v>167040</v>
      </c>
      <c r="J62" s="414" t="s">
        <v>729</v>
      </c>
      <c r="K62" s="409" t="s">
        <v>709</v>
      </c>
      <c r="L62" s="410" t="s">
        <v>698</v>
      </c>
    </row>
    <row r="63" spans="2:16" ht="15" customHeight="1" x14ac:dyDescent="0.2">
      <c r="B63" s="437">
        <f t="shared" si="4"/>
        <v>38</v>
      </c>
      <c r="C63" s="427">
        <v>1101015001</v>
      </c>
      <c r="D63" s="427" t="s">
        <v>746</v>
      </c>
      <c r="E63" s="476">
        <v>24</v>
      </c>
      <c r="F63" s="428" t="s">
        <v>693</v>
      </c>
      <c r="G63" s="491">
        <v>6500</v>
      </c>
      <c r="H63" s="429">
        <f>SUM(E63*G63)*16%</f>
        <v>24960</v>
      </c>
      <c r="I63" s="491">
        <f>SUM(E63*G63+H63)</f>
        <v>180960</v>
      </c>
      <c r="J63" s="451" t="s">
        <v>747</v>
      </c>
      <c r="K63" s="409" t="s">
        <v>709</v>
      </c>
      <c r="L63" s="410" t="s">
        <v>698</v>
      </c>
    </row>
    <row r="64" spans="2:16" ht="15" customHeight="1" x14ac:dyDescent="0.2">
      <c r="B64" s="437">
        <f t="shared" si="4"/>
        <v>39</v>
      </c>
      <c r="C64" s="427">
        <v>1101015001</v>
      </c>
      <c r="D64" s="427" t="s">
        <v>748</v>
      </c>
      <c r="E64" s="476">
        <v>30</v>
      </c>
      <c r="F64" s="428" t="s">
        <v>693</v>
      </c>
      <c r="G64" s="491">
        <v>33000</v>
      </c>
      <c r="H64" s="429">
        <f>SUM(E64*G64*16%)</f>
        <v>158400</v>
      </c>
      <c r="I64" s="491">
        <f>SUM(E64*G64+H64)</f>
        <v>1148400</v>
      </c>
      <c r="J64" s="451" t="s">
        <v>747</v>
      </c>
      <c r="K64" s="409" t="s">
        <v>709</v>
      </c>
      <c r="L64" s="410" t="s">
        <v>698</v>
      </c>
    </row>
    <row r="65" spans="2:12" ht="15" customHeight="1" x14ac:dyDescent="0.2">
      <c r="B65" s="437">
        <f t="shared" si="4"/>
        <v>40</v>
      </c>
      <c r="C65" s="427">
        <v>1101015001</v>
      </c>
      <c r="D65" s="427" t="s">
        <v>749</v>
      </c>
      <c r="E65" s="476">
        <v>48</v>
      </c>
      <c r="F65" s="428" t="s">
        <v>693</v>
      </c>
      <c r="G65" s="491">
        <v>2860</v>
      </c>
      <c r="H65" s="429">
        <f>SUM(E65*G65)*16%</f>
        <v>21964.799999999999</v>
      </c>
      <c r="I65" s="491">
        <v>16553</v>
      </c>
      <c r="J65" s="451" t="s">
        <v>747</v>
      </c>
      <c r="K65" s="409" t="s">
        <v>709</v>
      </c>
      <c r="L65" s="410" t="s">
        <v>698</v>
      </c>
    </row>
    <row r="66" spans="2:12" ht="15" customHeight="1" x14ac:dyDescent="0.2">
      <c r="B66" s="437">
        <f t="shared" si="4"/>
        <v>41</v>
      </c>
      <c r="C66" s="427">
        <v>1101015001</v>
      </c>
      <c r="D66" s="427" t="s">
        <v>750</v>
      </c>
      <c r="E66" s="476">
        <v>50</v>
      </c>
      <c r="F66" s="428" t="s">
        <v>693</v>
      </c>
      <c r="G66" s="491">
        <v>3400</v>
      </c>
      <c r="H66" s="429">
        <f>SUM(E66*G66)*16%</f>
        <v>27200</v>
      </c>
      <c r="I66" s="491">
        <f t="shared" ref="I66:I125" si="5">SUM(E66*G66+H66)</f>
        <v>197200</v>
      </c>
      <c r="J66" s="414" t="s">
        <v>729</v>
      </c>
      <c r="K66" s="409" t="s">
        <v>709</v>
      </c>
      <c r="L66" s="410" t="s">
        <v>698</v>
      </c>
    </row>
    <row r="67" spans="2:12" ht="15" customHeight="1" x14ac:dyDescent="0.2">
      <c r="B67" s="437">
        <f t="shared" si="4"/>
        <v>42</v>
      </c>
      <c r="C67" s="427">
        <v>1101015001</v>
      </c>
      <c r="D67" s="427" t="s">
        <v>751</v>
      </c>
      <c r="E67" s="476">
        <v>10</v>
      </c>
      <c r="F67" s="428" t="s">
        <v>693</v>
      </c>
      <c r="G67" s="491">
        <v>7400</v>
      </c>
      <c r="H67" s="429">
        <f>SUM(E67*G67)*16%</f>
        <v>11840</v>
      </c>
      <c r="I67" s="491">
        <f t="shared" si="5"/>
        <v>85840</v>
      </c>
      <c r="J67" s="414" t="s">
        <v>729</v>
      </c>
      <c r="K67" s="409" t="s">
        <v>709</v>
      </c>
      <c r="L67" s="410" t="s">
        <v>698</v>
      </c>
    </row>
    <row r="68" spans="2:12" ht="15" customHeight="1" x14ac:dyDescent="0.2">
      <c r="B68" s="437">
        <f t="shared" si="4"/>
        <v>43</v>
      </c>
      <c r="C68" s="427">
        <v>1101015001</v>
      </c>
      <c r="D68" s="427" t="s">
        <v>752</v>
      </c>
      <c r="E68" s="476">
        <v>20</v>
      </c>
      <c r="F68" s="428" t="s">
        <v>693</v>
      </c>
      <c r="G68" s="491">
        <v>12000</v>
      </c>
      <c r="H68" s="429">
        <f>SUM(E68*G68*16%)</f>
        <v>38400</v>
      </c>
      <c r="I68" s="491">
        <f t="shared" si="5"/>
        <v>278400</v>
      </c>
      <c r="J68" s="414" t="s">
        <v>729</v>
      </c>
      <c r="K68" s="409" t="s">
        <v>709</v>
      </c>
      <c r="L68" s="410" t="s">
        <v>698</v>
      </c>
    </row>
    <row r="69" spans="2:12" ht="15" customHeight="1" x14ac:dyDescent="0.2">
      <c r="B69" s="437">
        <f t="shared" si="4"/>
        <v>44</v>
      </c>
      <c r="C69" s="399">
        <v>1101015001</v>
      </c>
      <c r="D69" s="427" t="s">
        <v>753</v>
      </c>
      <c r="E69" s="452">
        <v>11</v>
      </c>
      <c r="F69" s="400" t="s">
        <v>693</v>
      </c>
      <c r="G69" s="497">
        <v>25000</v>
      </c>
      <c r="H69" s="453"/>
      <c r="I69" s="488">
        <f t="shared" si="5"/>
        <v>275000</v>
      </c>
      <c r="J69" s="414" t="s">
        <v>729</v>
      </c>
      <c r="K69" s="409" t="s">
        <v>709</v>
      </c>
      <c r="L69" s="410" t="s">
        <v>698</v>
      </c>
    </row>
    <row r="70" spans="2:12" ht="15" customHeight="1" x14ac:dyDescent="0.2">
      <c r="B70" s="437">
        <f t="shared" si="4"/>
        <v>45</v>
      </c>
      <c r="C70" s="427">
        <v>1101015001</v>
      </c>
      <c r="D70" s="427" t="s">
        <v>754</v>
      </c>
      <c r="E70" s="476">
        <v>15</v>
      </c>
      <c r="F70" s="428" t="s">
        <v>693</v>
      </c>
      <c r="G70" s="491">
        <v>8000</v>
      </c>
      <c r="H70" s="429">
        <f>SUM(E70*G70*16%)</f>
        <v>19200</v>
      </c>
      <c r="I70" s="491">
        <f t="shared" si="5"/>
        <v>139200</v>
      </c>
      <c r="J70" s="414" t="s">
        <v>729</v>
      </c>
      <c r="K70" s="409" t="s">
        <v>709</v>
      </c>
      <c r="L70" s="410" t="s">
        <v>698</v>
      </c>
    </row>
    <row r="71" spans="2:12" ht="15" customHeight="1" x14ac:dyDescent="0.2">
      <c r="B71" s="437">
        <f t="shared" si="4"/>
        <v>46</v>
      </c>
      <c r="C71" s="427">
        <v>1101015001</v>
      </c>
      <c r="D71" s="427" t="s">
        <v>755</v>
      </c>
      <c r="E71" s="476">
        <v>20</v>
      </c>
      <c r="F71" s="428" t="s">
        <v>693</v>
      </c>
      <c r="G71" s="491">
        <v>5500</v>
      </c>
      <c r="H71" s="429">
        <f>SUM(E71*G71)*16%</f>
        <v>17600</v>
      </c>
      <c r="I71" s="491">
        <f t="shared" si="5"/>
        <v>127600</v>
      </c>
      <c r="J71" s="414" t="s">
        <v>729</v>
      </c>
      <c r="K71" s="409" t="s">
        <v>709</v>
      </c>
      <c r="L71" s="410" t="s">
        <v>698</v>
      </c>
    </row>
    <row r="72" spans="2:12" ht="15" customHeight="1" x14ac:dyDescent="0.2">
      <c r="B72" s="437">
        <f t="shared" si="4"/>
        <v>47</v>
      </c>
      <c r="C72" s="427">
        <v>1101015001</v>
      </c>
      <c r="D72" s="427" t="s">
        <v>756</v>
      </c>
      <c r="E72" s="476">
        <v>10</v>
      </c>
      <c r="F72" s="428" t="s">
        <v>693</v>
      </c>
      <c r="G72" s="491">
        <v>9000</v>
      </c>
      <c r="H72" s="429">
        <f>SUM(E72*G72*16%)</f>
        <v>14400</v>
      </c>
      <c r="I72" s="491">
        <f t="shared" si="5"/>
        <v>104400</v>
      </c>
      <c r="J72" s="414" t="s">
        <v>729</v>
      </c>
      <c r="K72" s="409" t="s">
        <v>709</v>
      </c>
      <c r="L72" s="410" t="s">
        <v>698</v>
      </c>
    </row>
    <row r="73" spans="2:12" ht="15" customHeight="1" x14ac:dyDescent="0.2">
      <c r="B73" s="437">
        <f t="shared" si="4"/>
        <v>48</v>
      </c>
      <c r="C73" s="427">
        <v>1101015001</v>
      </c>
      <c r="D73" s="427" t="s">
        <v>756</v>
      </c>
      <c r="E73" s="476">
        <v>25</v>
      </c>
      <c r="F73" s="428" t="s">
        <v>693</v>
      </c>
      <c r="G73" s="491">
        <v>8000</v>
      </c>
      <c r="H73" s="429">
        <f>SUM(E73*G73*16%)</f>
        <v>32000</v>
      </c>
      <c r="I73" s="491">
        <f t="shared" si="5"/>
        <v>232000</v>
      </c>
      <c r="J73" s="451" t="s">
        <v>747</v>
      </c>
      <c r="K73" s="409" t="s">
        <v>709</v>
      </c>
      <c r="L73" s="410" t="s">
        <v>698</v>
      </c>
    </row>
    <row r="74" spans="2:12" ht="15" customHeight="1" x14ac:dyDescent="0.2">
      <c r="B74" s="437">
        <f t="shared" si="4"/>
        <v>49</v>
      </c>
      <c r="C74" s="427">
        <v>1101015001</v>
      </c>
      <c r="D74" s="427" t="s">
        <v>757</v>
      </c>
      <c r="E74" s="476">
        <v>30</v>
      </c>
      <c r="F74" s="428" t="s">
        <v>693</v>
      </c>
      <c r="G74" s="491">
        <v>10500</v>
      </c>
      <c r="H74" s="429">
        <f>SUM(E74*G74*16%)</f>
        <v>50400</v>
      </c>
      <c r="I74" s="491">
        <f t="shared" si="5"/>
        <v>365400</v>
      </c>
      <c r="J74" s="451" t="s">
        <v>747</v>
      </c>
      <c r="K74" s="409" t="s">
        <v>709</v>
      </c>
      <c r="L74" s="410" t="s">
        <v>698</v>
      </c>
    </row>
    <row r="75" spans="2:12" ht="15" customHeight="1" x14ac:dyDescent="0.2">
      <c r="B75" s="437">
        <f t="shared" si="4"/>
        <v>50</v>
      </c>
      <c r="C75" s="427">
        <v>1101015001</v>
      </c>
      <c r="D75" s="427" t="s">
        <v>758</v>
      </c>
      <c r="E75" s="476">
        <v>20</v>
      </c>
      <c r="F75" s="428" t="s">
        <v>693</v>
      </c>
      <c r="G75" s="491">
        <v>7000</v>
      </c>
      <c r="H75" s="429">
        <f>SUM(E75*G75*16%)</f>
        <v>22400</v>
      </c>
      <c r="I75" s="491">
        <f t="shared" si="5"/>
        <v>162400</v>
      </c>
      <c r="J75" s="414" t="s">
        <v>729</v>
      </c>
      <c r="K75" s="409" t="s">
        <v>709</v>
      </c>
      <c r="L75" s="410" t="s">
        <v>698</v>
      </c>
    </row>
    <row r="76" spans="2:12" ht="15" customHeight="1" x14ac:dyDescent="0.2">
      <c r="B76" s="437">
        <f t="shared" si="4"/>
        <v>51</v>
      </c>
      <c r="C76" s="427">
        <v>1101015001</v>
      </c>
      <c r="D76" s="427" t="s">
        <v>759</v>
      </c>
      <c r="E76" s="476">
        <v>100</v>
      </c>
      <c r="F76" s="428" t="s">
        <v>693</v>
      </c>
      <c r="G76" s="491">
        <v>200</v>
      </c>
      <c r="H76" s="429">
        <f>SUM(E76*G76)*16%</f>
        <v>3200</v>
      </c>
      <c r="I76" s="491">
        <f t="shared" si="5"/>
        <v>23200</v>
      </c>
      <c r="J76" s="414" t="s">
        <v>729</v>
      </c>
      <c r="K76" s="409" t="s">
        <v>709</v>
      </c>
      <c r="L76" s="410" t="s">
        <v>698</v>
      </c>
    </row>
    <row r="77" spans="2:12" ht="15" customHeight="1" x14ac:dyDescent="0.2">
      <c r="B77" s="437">
        <f t="shared" si="4"/>
        <v>52</v>
      </c>
      <c r="C77" s="427">
        <v>1101015001</v>
      </c>
      <c r="D77" s="427" t="s">
        <v>760</v>
      </c>
      <c r="E77" s="476">
        <v>100</v>
      </c>
      <c r="F77" s="428" t="s">
        <v>693</v>
      </c>
      <c r="G77" s="491">
        <v>3850</v>
      </c>
      <c r="H77" s="429">
        <f>SUM(E77*G77)*16%</f>
        <v>61600</v>
      </c>
      <c r="I77" s="491">
        <f t="shared" si="5"/>
        <v>446600</v>
      </c>
      <c r="J77" s="451" t="s">
        <v>747</v>
      </c>
      <c r="K77" s="409" t="s">
        <v>709</v>
      </c>
      <c r="L77" s="410" t="s">
        <v>698</v>
      </c>
    </row>
    <row r="78" spans="2:12" ht="15" customHeight="1" x14ac:dyDescent="0.2">
      <c r="B78" s="437">
        <f t="shared" si="4"/>
        <v>53</v>
      </c>
      <c r="C78" s="427">
        <v>1101015001</v>
      </c>
      <c r="D78" s="427" t="s">
        <v>761</v>
      </c>
      <c r="E78" s="476">
        <v>10</v>
      </c>
      <c r="F78" s="428" t="s">
        <v>693</v>
      </c>
      <c r="G78" s="491">
        <v>15000</v>
      </c>
      <c r="H78" s="429">
        <f>SUM(E78*G78*16%)</f>
        <v>24000</v>
      </c>
      <c r="I78" s="491">
        <f t="shared" si="5"/>
        <v>174000</v>
      </c>
      <c r="J78" s="451" t="s">
        <v>747</v>
      </c>
      <c r="K78" s="409" t="s">
        <v>709</v>
      </c>
      <c r="L78" s="410" t="s">
        <v>698</v>
      </c>
    </row>
    <row r="79" spans="2:12" ht="15" customHeight="1" x14ac:dyDescent="0.2">
      <c r="B79" s="437">
        <f t="shared" si="4"/>
        <v>54</v>
      </c>
      <c r="C79" s="427">
        <v>1102015001</v>
      </c>
      <c r="D79" s="427" t="s">
        <v>762</v>
      </c>
      <c r="E79" s="476">
        <v>4</v>
      </c>
      <c r="F79" s="428" t="s">
        <v>693</v>
      </c>
      <c r="G79" s="491">
        <v>15000</v>
      </c>
      <c r="H79" s="429">
        <f>SUM(E79*G79*16%)</f>
        <v>9600</v>
      </c>
      <c r="I79" s="491">
        <f t="shared" si="5"/>
        <v>69600</v>
      </c>
      <c r="J79" s="451" t="s">
        <v>747</v>
      </c>
      <c r="K79" s="409" t="s">
        <v>709</v>
      </c>
      <c r="L79" s="410" t="s">
        <v>698</v>
      </c>
    </row>
    <row r="80" spans="2:12" ht="15" customHeight="1" x14ac:dyDescent="0.2">
      <c r="B80" s="437">
        <f t="shared" si="4"/>
        <v>55</v>
      </c>
      <c r="C80" s="427">
        <v>1101015001</v>
      </c>
      <c r="D80" s="427" t="s">
        <v>763</v>
      </c>
      <c r="E80" s="476">
        <v>25</v>
      </c>
      <c r="F80" s="428" t="s">
        <v>693</v>
      </c>
      <c r="G80" s="491">
        <v>7000</v>
      </c>
      <c r="H80" s="429">
        <f>SUM(E80*G80*16%)</f>
        <v>28000</v>
      </c>
      <c r="I80" s="491">
        <f t="shared" si="5"/>
        <v>203000</v>
      </c>
      <c r="J80" s="451" t="s">
        <v>747</v>
      </c>
      <c r="K80" s="409" t="s">
        <v>709</v>
      </c>
      <c r="L80" s="410" t="s">
        <v>698</v>
      </c>
    </row>
    <row r="81" spans="2:12" ht="15" customHeight="1" x14ac:dyDescent="0.2">
      <c r="B81" s="437">
        <f t="shared" si="4"/>
        <v>56</v>
      </c>
      <c r="C81" s="427">
        <v>1101015001</v>
      </c>
      <c r="D81" s="427" t="s">
        <v>764</v>
      </c>
      <c r="E81" s="476">
        <v>15</v>
      </c>
      <c r="F81" s="428" t="s">
        <v>693</v>
      </c>
      <c r="G81" s="491">
        <v>3500</v>
      </c>
      <c r="H81" s="429">
        <f>SUM(E81*G81)*16%</f>
        <v>8400</v>
      </c>
      <c r="I81" s="491">
        <f t="shared" si="5"/>
        <v>60900</v>
      </c>
      <c r="J81" s="451" t="s">
        <v>747</v>
      </c>
      <c r="K81" s="409" t="s">
        <v>709</v>
      </c>
      <c r="L81" s="410" t="s">
        <v>698</v>
      </c>
    </row>
    <row r="82" spans="2:12" s="377" customFormat="1" ht="15" customHeight="1" x14ac:dyDescent="0.2">
      <c r="B82" s="437">
        <f t="shared" si="4"/>
        <v>57</v>
      </c>
      <c r="C82" s="427">
        <v>1101015001</v>
      </c>
      <c r="D82" s="427" t="s">
        <v>765</v>
      </c>
      <c r="E82" s="476">
        <v>3</v>
      </c>
      <c r="F82" s="428" t="s">
        <v>693</v>
      </c>
      <c r="G82" s="491">
        <v>4500</v>
      </c>
      <c r="H82" s="429">
        <f>SUM(E82*G82*16%)</f>
        <v>2160</v>
      </c>
      <c r="I82" s="491">
        <f t="shared" si="5"/>
        <v>15660</v>
      </c>
      <c r="J82" s="451" t="s">
        <v>747</v>
      </c>
      <c r="K82" s="409" t="s">
        <v>709</v>
      </c>
      <c r="L82" s="410" t="s">
        <v>698</v>
      </c>
    </row>
    <row r="83" spans="2:12" ht="15" customHeight="1" x14ac:dyDescent="0.2">
      <c r="B83" s="437">
        <f t="shared" si="4"/>
        <v>58</v>
      </c>
      <c r="C83" s="427">
        <v>1101015001</v>
      </c>
      <c r="D83" s="427" t="s">
        <v>765</v>
      </c>
      <c r="E83" s="476">
        <v>5</v>
      </c>
      <c r="F83" s="428" t="s">
        <v>693</v>
      </c>
      <c r="G83" s="491">
        <v>34000</v>
      </c>
      <c r="H83" s="429">
        <f t="shared" ref="H83:H88" si="6">SUM(E83*G83)*16%</f>
        <v>27200</v>
      </c>
      <c r="I83" s="491">
        <f t="shared" si="5"/>
        <v>197200</v>
      </c>
      <c r="J83" s="414" t="s">
        <v>729</v>
      </c>
      <c r="K83" s="409" t="s">
        <v>709</v>
      </c>
      <c r="L83" s="410" t="s">
        <v>698</v>
      </c>
    </row>
    <row r="84" spans="2:12" ht="15" customHeight="1" x14ac:dyDescent="0.2">
      <c r="B84" s="437">
        <f t="shared" si="4"/>
        <v>59</v>
      </c>
      <c r="C84" s="427">
        <v>1102015001</v>
      </c>
      <c r="D84" s="427" t="s">
        <v>766</v>
      </c>
      <c r="E84" s="476">
        <v>24</v>
      </c>
      <c r="F84" s="428" t="s">
        <v>693</v>
      </c>
      <c r="G84" s="491">
        <v>35000</v>
      </c>
      <c r="H84" s="429">
        <f t="shared" si="6"/>
        <v>134400</v>
      </c>
      <c r="I84" s="491">
        <f t="shared" si="5"/>
        <v>974400</v>
      </c>
      <c r="J84" s="414" t="s">
        <v>729</v>
      </c>
      <c r="K84" s="409" t="s">
        <v>709</v>
      </c>
      <c r="L84" s="410" t="s">
        <v>698</v>
      </c>
    </row>
    <row r="85" spans="2:12" ht="15" customHeight="1" x14ac:dyDescent="0.2">
      <c r="B85" s="437">
        <f t="shared" si="4"/>
        <v>60</v>
      </c>
      <c r="C85" s="427">
        <v>1101015001</v>
      </c>
      <c r="D85" s="427" t="s">
        <v>767</v>
      </c>
      <c r="E85" s="476">
        <v>500</v>
      </c>
      <c r="F85" s="428" t="s">
        <v>693</v>
      </c>
      <c r="G85" s="491">
        <v>250</v>
      </c>
      <c r="H85" s="429">
        <f t="shared" si="6"/>
        <v>20000</v>
      </c>
      <c r="I85" s="491">
        <f t="shared" si="5"/>
        <v>145000</v>
      </c>
      <c r="J85" s="454" t="s">
        <v>747</v>
      </c>
      <c r="K85" s="455" t="s">
        <v>709</v>
      </c>
      <c r="L85" s="410" t="s">
        <v>698</v>
      </c>
    </row>
    <row r="86" spans="2:12" ht="15" customHeight="1" x14ac:dyDescent="0.2">
      <c r="B86" s="437">
        <f t="shared" si="4"/>
        <v>61</v>
      </c>
      <c r="C86" s="427">
        <v>1101015001</v>
      </c>
      <c r="D86" s="427" t="s">
        <v>768</v>
      </c>
      <c r="E86" s="476">
        <v>400</v>
      </c>
      <c r="F86" s="428" t="s">
        <v>693</v>
      </c>
      <c r="G86" s="491">
        <v>700</v>
      </c>
      <c r="H86" s="429">
        <f t="shared" si="6"/>
        <v>44800</v>
      </c>
      <c r="I86" s="491">
        <f t="shared" si="5"/>
        <v>324800</v>
      </c>
      <c r="J86" s="414" t="s">
        <v>729</v>
      </c>
      <c r="K86" s="409" t="s">
        <v>709</v>
      </c>
      <c r="L86" s="410" t="s">
        <v>698</v>
      </c>
    </row>
    <row r="87" spans="2:12" ht="15" customHeight="1" x14ac:dyDescent="0.2">
      <c r="B87" s="437">
        <f t="shared" si="4"/>
        <v>62</v>
      </c>
      <c r="C87" s="427">
        <v>1101015001</v>
      </c>
      <c r="D87" s="427" t="s">
        <v>769</v>
      </c>
      <c r="E87" s="476">
        <v>60</v>
      </c>
      <c r="F87" s="428" t="s">
        <v>693</v>
      </c>
      <c r="G87" s="491">
        <v>3800</v>
      </c>
      <c r="H87" s="429">
        <f t="shared" si="6"/>
        <v>36480</v>
      </c>
      <c r="I87" s="491">
        <f t="shared" si="5"/>
        <v>264480</v>
      </c>
      <c r="J87" s="414" t="s">
        <v>729</v>
      </c>
      <c r="K87" s="409" t="s">
        <v>709</v>
      </c>
      <c r="L87" s="410" t="s">
        <v>698</v>
      </c>
    </row>
    <row r="88" spans="2:12" ht="15" customHeight="1" x14ac:dyDescent="0.2">
      <c r="B88" s="437">
        <f t="shared" si="4"/>
        <v>63</v>
      </c>
      <c r="C88" s="427">
        <v>1101015001</v>
      </c>
      <c r="D88" s="427" t="s">
        <v>770</v>
      </c>
      <c r="E88" s="476">
        <v>48</v>
      </c>
      <c r="F88" s="428" t="s">
        <v>693</v>
      </c>
      <c r="G88" s="491">
        <v>3500</v>
      </c>
      <c r="H88" s="427">
        <f t="shared" si="6"/>
        <v>26880</v>
      </c>
      <c r="I88" s="491">
        <f t="shared" si="5"/>
        <v>194880</v>
      </c>
      <c r="J88" s="414" t="s">
        <v>729</v>
      </c>
      <c r="K88" s="409" t="s">
        <v>709</v>
      </c>
      <c r="L88" s="410" t="s">
        <v>698</v>
      </c>
    </row>
    <row r="89" spans="2:12" ht="15" customHeight="1" x14ac:dyDescent="0.2">
      <c r="B89" s="437">
        <f t="shared" si="4"/>
        <v>64</v>
      </c>
      <c r="C89" s="427">
        <v>1101015001</v>
      </c>
      <c r="D89" s="427" t="s">
        <v>771</v>
      </c>
      <c r="E89" s="476">
        <v>48</v>
      </c>
      <c r="F89" s="428" t="s">
        <v>693</v>
      </c>
      <c r="G89" s="491">
        <v>3500</v>
      </c>
      <c r="H89" s="429">
        <f>SUM(E89*G89*16%)</f>
        <v>26880</v>
      </c>
      <c r="I89" s="491">
        <f t="shared" si="5"/>
        <v>194880</v>
      </c>
      <c r="J89" s="414" t="s">
        <v>729</v>
      </c>
      <c r="K89" s="409" t="s">
        <v>709</v>
      </c>
      <c r="L89" s="410" t="s">
        <v>698</v>
      </c>
    </row>
    <row r="90" spans="2:12" ht="15" customHeight="1" x14ac:dyDescent="0.2">
      <c r="B90" s="437">
        <f t="shared" si="4"/>
        <v>65</v>
      </c>
      <c r="C90" s="427">
        <v>1101015001</v>
      </c>
      <c r="D90" s="427" t="s">
        <v>772</v>
      </c>
      <c r="E90" s="476">
        <v>6</v>
      </c>
      <c r="F90" s="428" t="s">
        <v>693</v>
      </c>
      <c r="G90" s="491">
        <v>30000</v>
      </c>
      <c r="H90" s="429"/>
      <c r="I90" s="491">
        <f t="shared" si="5"/>
        <v>180000</v>
      </c>
      <c r="J90" s="451" t="s">
        <v>747</v>
      </c>
      <c r="K90" s="409" t="s">
        <v>709</v>
      </c>
      <c r="L90" s="410" t="s">
        <v>698</v>
      </c>
    </row>
    <row r="91" spans="2:12" ht="15" customHeight="1" x14ac:dyDescent="0.2">
      <c r="B91" s="437">
        <f t="shared" si="4"/>
        <v>66</v>
      </c>
      <c r="C91" s="427">
        <v>1101015001</v>
      </c>
      <c r="D91" s="427" t="s">
        <v>773</v>
      </c>
      <c r="E91" s="476">
        <v>6</v>
      </c>
      <c r="F91" s="428" t="s">
        <v>693</v>
      </c>
      <c r="G91" s="491">
        <v>30000</v>
      </c>
      <c r="H91" s="429"/>
      <c r="I91" s="491">
        <f t="shared" si="5"/>
        <v>180000</v>
      </c>
      <c r="J91" s="451" t="s">
        <v>747</v>
      </c>
      <c r="K91" s="409" t="s">
        <v>709</v>
      </c>
      <c r="L91" s="410" t="s">
        <v>698</v>
      </c>
    </row>
    <row r="92" spans="2:12" ht="15" customHeight="1" x14ac:dyDescent="0.2">
      <c r="B92" s="437">
        <f t="shared" si="4"/>
        <v>67</v>
      </c>
      <c r="C92" s="427">
        <v>1101015001</v>
      </c>
      <c r="D92" s="427" t="s">
        <v>774</v>
      </c>
      <c r="E92" s="476">
        <v>200</v>
      </c>
      <c r="F92" s="428" t="s">
        <v>693</v>
      </c>
      <c r="G92" s="491">
        <v>700</v>
      </c>
      <c r="H92" s="429">
        <f>SUM(E92*G92)*16%</f>
        <v>22400</v>
      </c>
      <c r="I92" s="491">
        <f t="shared" si="5"/>
        <v>162400</v>
      </c>
      <c r="J92" s="414" t="s">
        <v>729</v>
      </c>
      <c r="K92" s="409" t="s">
        <v>709</v>
      </c>
      <c r="L92" s="410" t="s">
        <v>698</v>
      </c>
    </row>
    <row r="93" spans="2:12" ht="15" customHeight="1" x14ac:dyDescent="0.2">
      <c r="B93" s="437">
        <f t="shared" si="4"/>
        <v>68</v>
      </c>
      <c r="C93" s="427">
        <v>1101015001</v>
      </c>
      <c r="D93" s="427" t="s">
        <v>775</v>
      </c>
      <c r="E93" s="476">
        <v>300</v>
      </c>
      <c r="F93" s="428" t="s">
        <v>693</v>
      </c>
      <c r="G93" s="491">
        <v>700</v>
      </c>
      <c r="H93" s="427">
        <f>SUM(E93*G93)*16%</f>
        <v>33600</v>
      </c>
      <c r="I93" s="491">
        <f t="shared" si="5"/>
        <v>243600</v>
      </c>
      <c r="J93" s="451" t="s">
        <v>747</v>
      </c>
      <c r="K93" s="409" t="s">
        <v>709</v>
      </c>
      <c r="L93" s="410" t="s">
        <v>698</v>
      </c>
    </row>
    <row r="94" spans="2:12" ht="15" customHeight="1" x14ac:dyDescent="0.2">
      <c r="B94" s="437">
        <f t="shared" si="4"/>
        <v>69</v>
      </c>
      <c r="C94" s="427">
        <v>1101015001</v>
      </c>
      <c r="D94" s="427" t="s">
        <v>776</v>
      </c>
      <c r="E94" s="476">
        <v>150</v>
      </c>
      <c r="F94" s="428" t="s">
        <v>693</v>
      </c>
      <c r="G94" s="491">
        <v>1400</v>
      </c>
      <c r="H94" s="429">
        <f>SUM(E94*G94*16%)</f>
        <v>33600</v>
      </c>
      <c r="I94" s="491">
        <f t="shared" si="5"/>
        <v>243600</v>
      </c>
      <c r="J94" s="451" t="s">
        <v>747</v>
      </c>
      <c r="K94" s="409" t="s">
        <v>709</v>
      </c>
      <c r="L94" s="410" t="s">
        <v>698</v>
      </c>
    </row>
    <row r="95" spans="2:12" ht="15" customHeight="1" x14ac:dyDescent="0.2">
      <c r="B95" s="437">
        <f t="shared" si="4"/>
        <v>70</v>
      </c>
      <c r="C95" s="427">
        <v>1101015001</v>
      </c>
      <c r="D95" s="427" t="s">
        <v>777</v>
      </c>
      <c r="E95" s="476">
        <v>150</v>
      </c>
      <c r="F95" s="428" t="s">
        <v>693</v>
      </c>
      <c r="G95" s="491">
        <v>500</v>
      </c>
      <c r="H95" s="429">
        <f>SUM(E95*G95*16%)</f>
        <v>12000</v>
      </c>
      <c r="I95" s="491">
        <f t="shared" si="5"/>
        <v>87000</v>
      </c>
      <c r="J95" s="451" t="s">
        <v>747</v>
      </c>
      <c r="K95" s="409" t="s">
        <v>709</v>
      </c>
      <c r="L95" s="410" t="s">
        <v>698</v>
      </c>
    </row>
    <row r="96" spans="2:12" ht="15" customHeight="1" x14ac:dyDescent="0.2">
      <c r="B96" s="437">
        <f t="shared" si="4"/>
        <v>71</v>
      </c>
      <c r="C96" s="427">
        <v>1101015001</v>
      </c>
      <c r="D96" s="427" t="s">
        <v>778</v>
      </c>
      <c r="E96" s="476">
        <v>150</v>
      </c>
      <c r="F96" s="428" t="s">
        <v>693</v>
      </c>
      <c r="G96" s="491">
        <v>500</v>
      </c>
      <c r="H96" s="429">
        <f>SUM(E96*G96)*16%</f>
        <v>12000</v>
      </c>
      <c r="I96" s="491">
        <f t="shared" si="5"/>
        <v>87000</v>
      </c>
      <c r="J96" s="451" t="s">
        <v>747</v>
      </c>
      <c r="K96" s="409" t="s">
        <v>709</v>
      </c>
      <c r="L96" s="410" t="s">
        <v>698</v>
      </c>
    </row>
    <row r="97" spans="2:12" ht="15" customHeight="1" x14ac:dyDescent="0.2">
      <c r="B97" s="437">
        <f t="shared" si="4"/>
        <v>72</v>
      </c>
      <c r="C97" s="427">
        <v>1101015001</v>
      </c>
      <c r="D97" s="427" t="s">
        <v>779</v>
      </c>
      <c r="E97" s="476">
        <v>11</v>
      </c>
      <c r="F97" s="428" t="s">
        <v>693</v>
      </c>
      <c r="G97" s="491">
        <v>25000</v>
      </c>
      <c r="H97" s="429">
        <f>SUM(E97*G97*16%)</f>
        <v>44000</v>
      </c>
      <c r="I97" s="491">
        <f t="shared" si="5"/>
        <v>319000</v>
      </c>
      <c r="J97" s="451" t="s">
        <v>747</v>
      </c>
      <c r="K97" s="409" t="s">
        <v>709</v>
      </c>
      <c r="L97" s="410" t="s">
        <v>698</v>
      </c>
    </row>
    <row r="98" spans="2:12" ht="15" customHeight="1" x14ac:dyDescent="0.2">
      <c r="B98" s="437">
        <f t="shared" si="4"/>
        <v>73</v>
      </c>
      <c r="C98" s="427">
        <v>1101015001</v>
      </c>
      <c r="D98" s="427" t="s">
        <v>780</v>
      </c>
      <c r="E98" s="476">
        <v>50</v>
      </c>
      <c r="F98" s="428" t="s">
        <v>693</v>
      </c>
      <c r="G98" s="491">
        <v>800</v>
      </c>
      <c r="H98" s="429">
        <f>SUM(E98*G98*16%)</f>
        <v>6400</v>
      </c>
      <c r="I98" s="491">
        <f t="shared" si="5"/>
        <v>46400</v>
      </c>
      <c r="J98" s="414" t="s">
        <v>729</v>
      </c>
      <c r="K98" s="409" t="s">
        <v>709</v>
      </c>
      <c r="L98" s="410" t="s">
        <v>698</v>
      </c>
    </row>
    <row r="99" spans="2:12" ht="15" customHeight="1" x14ac:dyDescent="0.2">
      <c r="B99" s="437">
        <f t="shared" si="4"/>
        <v>74</v>
      </c>
      <c r="C99" s="427">
        <v>1101015001</v>
      </c>
      <c r="D99" s="427" t="s">
        <v>781</v>
      </c>
      <c r="E99" s="476">
        <v>48</v>
      </c>
      <c r="F99" s="428" t="s">
        <v>693</v>
      </c>
      <c r="G99" s="491">
        <v>900</v>
      </c>
      <c r="H99" s="429">
        <f>SUM(E99*G99*16%)</f>
        <v>6912</v>
      </c>
      <c r="I99" s="491">
        <f t="shared" si="5"/>
        <v>50112</v>
      </c>
      <c r="J99" s="414" t="s">
        <v>729</v>
      </c>
      <c r="K99" s="409" t="s">
        <v>709</v>
      </c>
      <c r="L99" s="410" t="s">
        <v>698</v>
      </c>
    </row>
    <row r="100" spans="2:12" ht="15" customHeight="1" x14ac:dyDescent="0.2">
      <c r="B100" s="437">
        <f t="shared" si="4"/>
        <v>75</v>
      </c>
      <c r="C100" s="427">
        <v>1101015001</v>
      </c>
      <c r="D100" s="427" t="s">
        <v>782</v>
      </c>
      <c r="E100" s="476">
        <v>150</v>
      </c>
      <c r="F100" s="428" t="s">
        <v>693</v>
      </c>
      <c r="G100" s="491">
        <v>2945</v>
      </c>
      <c r="H100" s="429">
        <f>SUM(E100*G100)*16%</f>
        <v>70680</v>
      </c>
      <c r="I100" s="491">
        <f t="shared" si="5"/>
        <v>512430</v>
      </c>
      <c r="J100" s="414" t="s">
        <v>729</v>
      </c>
      <c r="K100" s="409" t="s">
        <v>709</v>
      </c>
      <c r="L100" s="410" t="s">
        <v>698</v>
      </c>
    </row>
    <row r="101" spans="2:12" ht="15" customHeight="1" x14ac:dyDescent="0.2">
      <c r="B101" s="437">
        <f t="shared" si="4"/>
        <v>76</v>
      </c>
      <c r="C101" s="427">
        <v>1101015001</v>
      </c>
      <c r="D101" s="427" t="s">
        <v>783</v>
      </c>
      <c r="E101" s="476">
        <v>5</v>
      </c>
      <c r="F101" s="428" t="s">
        <v>693</v>
      </c>
      <c r="G101" s="491">
        <v>20000</v>
      </c>
      <c r="H101" s="429">
        <f>SUM(E101*G101*16%)</f>
        <v>16000</v>
      </c>
      <c r="I101" s="491">
        <f t="shared" si="5"/>
        <v>116000</v>
      </c>
      <c r="J101" s="414" t="s">
        <v>729</v>
      </c>
      <c r="K101" s="409" t="s">
        <v>709</v>
      </c>
      <c r="L101" s="410" t="s">
        <v>698</v>
      </c>
    </row>
    <row r="102" spans="2:12" ht="15" customHeight="1" x14ac:dyDescent="0.2">
      <c r="B102" s="437">
        <f t="shared" si="4"/>
        <v>77</v>
      </c>
      <c r="C102" s="427">
        <v>1101015001</v>
      </c>
      <c r="D102" s="427" t="s">
        <v>784</v>
      </c>
      <c r="E102" s="476">
        <v>30</v>
      </c>
      <c r="F102" s="428" t="s">
        <v>693</v>
      </c>
      <c r="G102" s="491">
        <v>12000</v>
      </c>
      <c r="H102" s="429">
        <f>SUM(E102*G102*16%)</f>
        <v>57600</v>
      </c>
      <c r="I102" s="491">
        <f t="shared" si="5"/>
        <v>417600</v>
      </c>
      <c r="J102" s="451" t="s">
        <v>747</v>
      </c>
      <c r="K102" s="409" t="s">
        <v>709</v>
      </c>
      <c r="L102" s="410" t="s">
        <v>698</v>
      </c>
    </row>
    <row r="103" spans="2:12" ht="15" customHeight="1" x14ac:dyDescent="0.2">
      <c r="B103" s="437">
        <f t="shared" si="4"/>
        <v>78</v>
      </c>
      <c r="C103" s="427">
        <v>11101015001</v>
      </c>
      <c r="D103" s="427" t="s">
        <v>785</v>
      </c>
      <c r="E103" s="476">
        <v>10</v>
      </c>
      <c r="F103" s="428" t="s">
        <v>693</v>
      </c>
      <c r="G103" s="491">
        <v>42000</v>
      </c>
      <c r="H103" s="429">
        <f>SUM(E103*G103)*16%</f>
        <v>67200</v>
      </c>
      <c r="I103" s="491">
        <f t="shared" si="5"/>
        <v>487200</v>
      </c>
      <c r="J103" s="451" t="s">
        <v>747</v>
      </c>
      <c r="K103" s="409" t="s">
        <v>709</v>
      </c>
      <c r="L103" s="410" t="s">
        <v>698</v>
      </c>
    </row>
    <row r="104" spans="2:12" ht="15" customHeight="1" x14ac:dyDescent="0.2">
      <c r="B104" s="437">
        <f t="shared" si="4"/>
        <v>79</v>
      </c>
      <c r="C104" s="427">
        <v>1101015001</v>
      </c>
      <c r="D104" s="427" t="s">
        <v>786</v>
      </c>
      <c r="E104" s="476">
        <v>10</v>
      </c>
      <c r="F104" s="428" t="s">
        <v>693</v>
      </c>
      <c r="G104" s="491">
        <v>42000</v>
      </c>
      <c r="H104" s="429">
        <f>SUM(E104*G104)*16%</f>
        <v>67200</v>
      </c>
      <c r="I104" s="491">
        <f t="shared" si="5"/>
        <v>487200</v>
      </c>
      <c r="J104" s="451" t="s">
        <v>747</v>
      </c>
      <c r="K104" s="409" t="s">
        <v>709</v>
      </c>
      <c r="L104" s="410" t="s">
        <v>698</v>
      </c>
    </row>
    <row r="105" spans="2:12" ht="15" customHeight="1" x14ac:dyDescent="0.2">
      <c r="B105" s="437">
        <f t="shared" si="4"/>
        <v>80</v>
      </c>
      <c r="C105" s="427">
        <v>1101015001</v>
      </c>
      <c r="D105" s="438" t="s">
        <v>787</v>
      </c>
      <c r="E105" s="476">
        <v>3</v>
      </c>
      <c r="F105" s="428" t="s">
        <v>693</v>
      </c>
      <c r="G105" s="450">
        <v>22770</v>
      </c>
      <c r="H105" s="429">
        <f>SUM(E105*G105)*16%</f>
        <v>10929.6</v>
      </c>
      <c r="I105" s="491">
        <f t="shared" si="5"/>
        <v>79239.600000000006</v>
      </c>
      <c r="J105" s="451" t="s">
        <v>747</v>
      </c>
      <c r="K105" s="409" t="s">
        <v>709</v>
      </c>
      <c r="L105" s="410" t="s">
        <v>698</v>
      </c>
    </row>
    <row r="106" spans="2:12" ht="15" customHeight="1" x14ac:dyDescent="0.2">
      <c r="B106" s="437">
        <f t="shared" si="4"/>
        <v>81</v>
      </c>
      <c r="C106" s="427">
        <v>1101015001</v>
      </c>
      <c r="D106" s="427" t="s">
        <v>788</v>
      </c>
      <c r="E106" s="476">
        <v>100</v>
      </c>
      <c r="F106" s="428" t="s">
        <v>693</v>
      </c>
      <c r="G106" s="491">
        <v>6160</v>
      </c>
      <c r="H106" s="429">
        <v>0</v>
      </c>
      <c r="I106" s="491">
        <f t="shared" si="5"/>
        <v>616000</v>
      </c>
      <c r="J106" s="451" t="s">
        <v>747</v>
      </c>
      <c r="K106" s="409" t="s">
        <v>709</v>
      </c>
      <c r="L106" s="410" t="s">
        <v>698</v>
      </c>
    </row>
    <row r="107" spans="2:12" ht="15" customHeight="1" x14ac:dyDescent="0.2">
      <c r="B107" s="437">
        <f t="shared" si="4"/>
        <v>82</v>
      </c>
      <c r="C107" s="427">
        <v>1101015001</v>
      </c>
      <c r="D107" s="427" t="s">
        <v>789</v>
      </c>
      <c r="E107" s="476">
        <v>10</v>
      </c>
      <c r="F107" s="428" t="s">
        <v>693</v>
      </c>
      <c r="G107" s="491">
        <v>1500</v>
      </c>
      <c r="H107" s="429">
        <f>SUM(E107*G107)*16%</f>
        <v>2400</v>
      </c>
      <c r="I107" s="491">
        <f t="shared" si="5"/>
        <v>17400</v>
      </c>
      <c r="J107" s="451" t="s">
        <v>747</v>
      </c>
      <c r="K107" s="409" t="s">
        <v>709</v>
      </c>
      <c r="L107" s="410" t="s">
        <v>698</v>
      </c>
    </row>
    <row r="108" spans="2:12" ht="15" customHeight="1" x14ac:dyDescent="0.2">
      <c r="B108" s="437">
        <f t="shared" si="4"/>
        <v>83</v>
      </c>
      <c r="C108" s="427">
        <v>1101015001</v>
      </c>
      <c r="D108" s="427" t="s">
        <v>790</v>
      </c>
      <c r="E108" s="476">
        <v>30</v>
      </c>
      <c r="F108" s="428" t="s">
        <v>693</v>
      </c>
      <c r="G108" s="491">
        <v>2100</v>
      </c>
      <c r="H108" s="429">
        <f>SUM(E108*G108)*16%</f>
        <v>10080</v>
      </c>
      <c r="I108" s="491">
        <f t="shared" si="5"/>
        <v>73080</v>
      </c>
      <c r="J108" s="414" t="s">
        <v>729</v>
      </c>
      <c r="K108" s="409" t="s">
        <v>709</v>
      </c>
      <c r="L108" s="410" t="s">
        <v>698</v>
      </c>
    </row>
    <row r="109" spans="2:12" ht="15" customHeight="1" x14ac:dyDescent="0.2">
      <c r="B109" s="437">
        <f t="shared" si="4"/>
        <v>84</v>
      </c>
      <c r="C109" s="427">
        <v>3201005001</v>
      </c>
      <c r="D109" s="427" t="s">
        <v>791</v>
      </c>
      <c r="E109" s="476">
        <v>1900</v>
      </c>
      <c r="F109" s="428" t="s">
        <v>693</v>
      </c>
      <c r="G109" s="491">
        <v>3500</v>
      </c>
      <c r="H109" s="429"/>
      <c r="I109" s="491">
        <f t="shared" si="5"/>
        <v>6650000</v>
      </c>
      <c r="J109" s="414" t="s">
        <v>729</v>
      </c>
      <c r="K109" s="409" t="s">
        <v>709</v>
      </c>
      <c r="L109" s="410" t="s">
        <v>698</v>
      </c>
    </row>
    <row r="110" spans="2:12" ht="15" customHeight="1" x14ac:dyDescent="0.2">
      <c r="B110" s="437">
        <f t="shared" si="4"/>
        <v>85</v>
      </c>
      <c r="C110" s="427">
        <v>1101015001</v>
      </c>
      <c r="D110" s="427" t="s">
        <v>792</v>
      </c>
      <c r="E110" s="476">
        <v>48</v>
      </c>
      <c r="F110" s="428" t="s">
        <v>693</v>
      </c>
      <c r="G110" s="491">
        <v>1639.5833</v>
      </c>
      <c r="H110" s="429">
        <f>SUM(E110*G110)*16%</f>
        <v>12591.999744000001</v>
      </c>
      <c r="I110" s="491">
        <f t="shared" si="5"/>
        <v>91291.998143999997</v>
      </c>
      <c r="J110" s="451" t="s">
        <v>747</v>
      </c>
      <c r="K110" s="409" t="s">
        <v>709</v>
      </c>
      <c r="L110" s="410" t="s">
        <v>698</v>
      </c>
    </row>
    <row r="111" spans="2:12" ht="15" customHeight="1" x14ac:dyDescent="0.2">
      <c r="B111" s="437">
        <f t="shared" si="4"/>
        <v>86</v>
      </c>
      <c r="C111" s="427">
        <v>1101015001</v>
      </c>
      <c r="D111" s="427" t="s">
        <v>793</v>
      </c>
      <c r="E111" s="476">
        <v>48</v>
      </c>
      <c r="F111" s="428" t="s">
        <v>693</v>
      </c>
      <c r="G111" s="491">
        <v>800</v>
      </c>
      <c r="H111" s="429">
        <f>SUM(E111*G111)*16%</f>
        <v>6144</v>
      </c>
      <c r="I111" s="491">
        <f t="shared" si="5"/>
        <v>44544</v>
      </c>
      <c r="J111" s="451" t="s">
        <v>747</v>
      </c>
      <c r="K111" s="409" t="s">
        <v>709</v>
      </c>
      <c r="L111" s="410" t="s">
        <v>698</v>
      </c>
    </row>
    <row r="112" spans="2:12" ht="15" customHeight="1" x14ac:dyDescent="0.2">
      <c r="B112" s="437">
        <f t="shared" si="4"/>
        <v>87</v>
      </c>
      <c r="C112" s="427">
        <v>1101015001</v>
      </c>
      <c r="D112" s="427" t="s">
        <v>794</v>
      </c>
      <c r="E112" s="476">
        <v>48</v>
      </c>
      <c r="F112" s="428" t="s">
        <v>693</v>
      </c>
      <c r="G112" s="491">
        <v>2800</v>
      </c>
      <c r="H112" s="429">
        <f>SUM(E112*G112)*16%</f>
        <v>21504</v>
      </c>
      <c r="I112" s="491">
        <f t="shared" si="5"/>
        <v>155904</v>
      </c>
      <c r="J112" s="451" t="s">
        <v>747</v>
      </c>
      <c r="K112" s="409" t="s">
        <v>709</v>
      </c>
      <c r="L112" s="410" t="s">
        <v>698</v>
      </c>
    </row>
    <row r="113" spans="2:12" ht="15" customHeight="1" x14ac:dyDescent="0.2">
      <c r="B113" s="437">
        <f t="shared" si="4"/>
        <v>88</v>
      </c>
      <c r="C113" s="427">
        <v>1101015001</v>
      </c>
      <c r="D113" s="427" t="s">
        <v>795</v>
      </c>
      <c r="E113" s="476">
        <v>48</v>
      </c>
      <c r="F113" s="428" t="s">
        <v>693</v>
      </c>
      <c r="G113" s="491">
        <v>4000</v>
      </c>
      <c r="H113" s="429">
        <f>SUM(E113*G113)*16%</f>
        <v>30720</v>
      </c>
      <c r="I113" s="491">
        <f t="shared" si="5"/>
        <v>222720</v>
      </c>
      <c r="J113" s="414" t="s">
        <v>729</v>
      </c>
      <c r="K113" s="409" t="s">
        <v>709</v>
      </c>
      <c r="L113" s="410" t="s">
        <v>698</v>
      </c>
    </row>
    <row r="114" spans="2:12" ht="15" customHeight="1" x14ac:dyDescent="0.2">
      <c r="B114" s="437">
        <f t="shared" si="4"/>
        <v>89</v>
      </c>
      <c r="C114" s="427">
        <v>1101015001</v>
      </c>
      <c r="D114" s="427" t="s">
        <v>796</v>
      </c>
      <c r="E114" s="476">
        <v>4</v>
      </c>
      <c r="F114" s="428" t="s">
        <v>693</v>
      </c>
      <c r="G114" s="491">
        <v>14400</v>
      </c>
      <c r="H114" s="429">
        <f>SUM(E114*G114*16%)</f>
        <v>9216</v>
      </c>
      <c r="I114" s="491">
        <f t="shared" si="5"/>
        <v>66816</v>
      </c>
      <c r="J114" s="414" t="s">
        <v>729</v>
      </c>
      <c r="K114" s="409" t="s">
        <v>709</v>
      </c>
      <c r="L114" s="410" t="s">
        <v>698</v>
      </c>
    </row>
    <row r="115" spans="2:12" ht="15" customHeight="1" x14ac:dyDescent="0.2">
      <c r="B115" s="437">
        <f t="shared" si="4"/>
        <v>90</v>
      </c>
      <c r="C115" s="427">
        <v>1101015001</v>
      </c>
      <c r="D115" s="427" t="s">
        <v>797</v>
      </c>
      <c r="E115" s="476">
        <v>5</v>
      </c>
      <c r="F115" s="428" t="s">
        <v>693</v>
      </c>
      <c r="G115" s="491">
        <v>9000</v>
      </c>
      <c r="H115" s="429">
        <f>SUM(E115*G115)*16%</f>
        <v>7200</v>
      </c>
      <c r="I115" s="491">
        <f t="shared" si="5"/>
        <v>52200</v>
      </c>
      <c r="J115" s="414" t="s">
        <v>729</v>
      </c>
      <c r="K115" s="409" t="s">
        <v>709</v>
      </c>
      <c r="L115" s="410" t="s">
        <v>698</v>
      </c>
    </row>
    <row r="116" spans="2:12" ht="15" customHeight="1" x14ac:dyDescent="0.2">
      <c r="B116" s="437">
        <f t="shared" si="4"/>
        <v>91</v>
      </c>
      <c r="C116" s="427">
        <v>1101015001</v>
      </c>
      <c r="D116" s="427" t="s">
        <v>798</v>
      </c>
      <c r="E116" s="476">
        <v>24</v>
      </c>
      <c r="F116" s="428" t="s">
        <v>693</v>
      </c>
      <c r="G116" s="491">
        <v>7400</v>
      </c>
      <c r="H116" s="429">
        <f>SUM(E116*G116*16%)</f>
        <v>28416</v>
      </c>
      <c r="I116" s="491">
        <f t="shared" si="5"/>
        <v>206016</v>
      </c>
      <c r="J116" s="414" t="s">
        <v>729</v>
      </c>
      <c r="K116" s="409" t="s">
        <v>709</v>
      </c>
      <c r="L116" s="410" t="s">
        <v>698</v>
      </c>
    </row>
    <row r="117" spans="2:12" ht="15" customHeight="1" x14ac:dyDescent="0.2">
      <c r="B117" s="437">
        <f t="shared" si="4"/>
        <v>92</v>
      </c>
      <c r="C117" s="427">
        <v>1101015001</v>
      </c>
      <c r="D117" s="427" t="s">
        <v>799</v>
      </c>
      <c r="E117" s="476">
        <v>24</v>
      </c>
      <c r="F117" s="428" t="s">
        <v>693</v>
      </c>
      <c r="G117" s="491">
        <v>7400</v>
      </c>
      <c r="H117" s="429">
        <f>SUM(E117*G117)*16%</f>
        <v>28416</v>
      </c>
      <c r="I117" s="491">
        <f t="shared" si="5"/>
        <v>206016</v>
      </c>
      <c r="J117" s="414" t="s">
        <v>729</v>
      </c>
      <c r="K117" s="409" t="s">
        <v>709</v>
      </c>
      <c r="L117" s="410" t="s">
        <v>698</v>
      </c>
    </row>
    <row r="118" spans="2:12" ht="15" customHeight="1" x14ac:dyDescent="0.2">
      <c r="B118" s="437">
        <f t="shared" si="4"/>
        <v>93</v>
      </c>
      <c r="C118" s="427">
        <v>1101015001</v>
      </c>
      <c r="D118" s="427" t="s">
        <v>799</v>
      </c>
      <c r="E118" s="476">
        <v>24</v>
      </c>
      <c r="F118" s="428" t="s">
        <v>693</v>
      </c>
      <c r="G118" s="491">
        <v>7200</v>
      </c>
      <c r="H118" s="429">
        <f>SUM(E118*G118*16%)</f>
        <v>27648</v>
      </c>
      <c r="I118" s="491">
        <f t="shared" si="5"/>
        <v>200448</v>
      </c>
      <c r="J118" s="414" t="s">
        <v>729</v>
      </c>
      <c r="K118" s="455" t="s">
        <v>709</v>
      </c>
      <c r="L118" s="410" t="s">
        <v>698</v>
      </c>
    </row>
    <row r="119" spans="2:12" ht="15" customHeight="1" x14ac:dyDescent="0.2">
      <c r="B119" s="437">
        <f t="shared" si="4"/>
        <v>94</v>
      </c>
      <c r="C119" s="427">
        <v>1101015001</v>
      </c>
      <c r="D119" s="427" t="s">
        <v>800</v>
      </c>
      <c r="E119" s="476">
        <v>72</v>
      </c>
      <c r="F119" s="428" t="s">
        <v>693</v>
      </c>
      <c r="G119" s="491">
        <v>3000</v>
      </c>
      <c r="H119" s="429">
        <f>SUM(E119*G119)*16%</f>
        <v>34560</v>
      </c>
      <c r="I119" s="491">
        <f t="shared" si="5"/>
        <v>250560</v>
      </c>
      <c r="J119" s="414" t="s">
        <v>729</v>
      </c>
      <c r="K119" s="409" t="s">
        <v>709</v>
      </c>
      <c r="L119" s="410" t="s">
        <v>698</v>
      </c>
    </row>
    <row r="120" spans="2:12" ht="15" customHeight="1" x14ac:dyDescent="0.2">
      <c r="B120" s="437">
        <f t="shared" si="4"/>
        <v>95</v>
      </c>
      <c r="C120" s="427">
        <v>1101015001</v>
      </c>
      <c r="D120" s="427" t="s">
        <v>801</v>
      </c>
      <c r="E120" s="476">
        <v>10</v>
      </c>
      <c r="F120" s="428" t="s">
        <v>693</v>
      </c>
      <c r="G120" s="491">
        <v>33600</v>
      </c>
      <c r="H120" s="429">
        <f>SUM(E120*G120*16%)</f>
        <v>53760</v>
      </c>
      <c r="I120" s="491">
        <f t="shared" si="5"/>
        <v>389760</v>
      </c>
      <c r="J120" s="451" t="s">
        <v>747</v>
      </c>
      <c r="K120" s="409" t="s">
        <v>709</v>
      </c>
      <c r="L120" s="410" t="s">
        <v>698</v>
      </c>
    </row>
    <row r="121" spans="2:12" ht="15" customHeight="1" x14ac:dyDescent="0.2">
      <c r="B121" s="437">
        <f t="shared" si="4"/>
        <v>96</v>
      </c>
      <c r="C121" s="427">
        <v>1101015001</v>
      </c>
      <c r="D121" s="427" t="s">
        <v>802</v>
      </c>
      <c r="E121" s="476">
        <v>20</v>
      </c>
      <c r="F121" s="428" t="s">
        <v>693</v>
      </c>
      <c r="G121" s="491">
        <v>15000</v>
      </c>
      <c r="H121" s="429">
        <f>SUM(E121*G121)*16%</f>
        <v>48000</v>
      </c>
      <c r="I121" s="491">
        <f t="shared" si="5"/>
        <v>348000</v>
      </c>
      <c r="J121" s="451" t="s">
        <v>747</v>
      </c>
      <c r="K121" s="409" t="s">
        <v>709</v>
      </c>
      <c r="L121" s="410" t="s">
        <v>698</v>
      </c>
    </row>
    <row r="122" spans="2:12" ht="15" customHeight="1" x14ac:dyDescent="0.2">
      <c r="B122" s="437">
        <f t="shared" si="4"/>
        <v>97</v>
      </c>
      <c r="C122" s="427">
        <v>1101015001</v>
      </c>
      <c r="D122" s="427" t="s">
        <v>803</v>
      </c>
      <c r="E122" s="476">
        <v>30</v>
      </c>
      <c r="F122" s="428" t="s">
        <v>693</v>
      </c>
      <c r="G122" s="491">
        <v>14400</v>
      </c>
      <c r="H122" s="429">
        <f>SUM(E122*G122)*16%</f>
        <v>69120</v>
      </c>
      <c r="I122" s="491">
        <f t="shared" si="5"/>
        <v>501120</v>
      </c>
      <c r="J122" s="451" t="s">
        <v>747</v>
      </c>
      <c r="K122" s="409" t="s">
        <v>709</v>
      </c>
      <c r="L122" s="410" t="s">
        <v>698</v>
      </c>
    </row>
    <row r="123" spans="2:12" ht="15" customHeight="1" x14ac:dyDescent="0.2">
      <c r="B123" s="437">
        <f t="shared" si="4"/>
        <v>98</v>
      </c>
      <c r="C123" s="427">
        <v>1101015001</v>
      </c>
      <c r="D123" s="427" t="s">
        <v>804</v>
      </c>
      <c r="E123" s="476">
        <v>20</v>
      </c>
      <c r="F123" s="428" t="s">
        <v>693</v>
      </c>
      <c r="G123" s="491">
        <v>120000</v>
      </c>
      <c r="H123" s="429"/>
      <c r="I123" s="491">
        <f t="shared" si="5"/>
        <v>2400000</v>
      </c>
      <c r="J123" s="451" t="s">
        <v>747</v>
      </c>
      <c r="K123" s="409" t="s">
        <v>709</v>
      </c>
      <c r="L123" s="410" t="s">
        <v>698</v>
      </c>
    </row>
    <row r="124" spans="2:12" ht="15" customHeight="1" x14ac:dyDescent="0.2">
      <c r="B124" s="437">
        <f t="shared" si="4"/>
        <v>99</v>
      </c>
      <c r="C124" s="427">
        <v>1101015001</v>
      </c>
      <c r="D124" s="427" t="s">
        <v>805</v>
      </c>
      <c r="E124" s="476">
        <v>10</v>
      </c>
      <c r="F124" s="428" t="s">
        <v>693</v>
      </c>
      <c r="G124" s="491">
        <v>20000</v>
      </c>
      <c r="H124" s="429">
        <f>SUM(E124*G124*16%)</f>
        <v>32000</v>
      </c>
      <c r="I124" s="491">
        <f t="shared" si="5"/>
        <v>232000</v>
      </c>
      <c r="J124" s="451" t="s">
        <v>747</v>
      </c>
      <c r="K124" s="409" t="s">
        <v>709</v>
      </c>
      <c r="L124" s="410" t="s">
        <v>698</v>
      </c>
    </row>
    <row r="125" spans="2:12" ht="15" customHeight="1" x14ac:dyDescent="0.2">
      <c r="B125" s="437">
        <f t="shared" si="4"/>
        <v>100</v>
      </c>
      <c r="C125" s="427">
        <v>1101015001</v>
      </c>
      <c r="D125" s="427" t="s">
        <v>806</v>
      </c>
      <c r="E125" s="476">
        <v>5</v>
      </c>
      <c r="F125" s="428" t="s">
        <v>693</v>
      </c>
      <c r="G125" s="491">
        <v>2500</v>
      </c>
      <c r="H125" s="429">
        <f>SUM(E125*G125*16%)</f>
        <v>2000</v>
      </c>
      <c r="I125" s="491">
        <f t="shared" si="5"/>
        <v>14500</v>
      </c>
      <c r="J125" s="451" t="s">
        <v>747</v>
      </c>
      <c r="K125" s="409" t="s">
        <v>709</v>
      </c>
      <c r="L125" s="410" t="s">
        <v>698</v>
      </c>
    </row>
    <row r="126" spans="2:12" ht="15" customHeight="1" x14ac:dyDescent="0.2">
      <c r="B126" s="437">
        <f t="shared" ref="B126:B182" si="7">SUM(B125+1)</f>
        <v>101</v>
      </c>
      <c r="C126" s="427">
        <v>1101015001</v>
      </c>
      <c r="D126" s="427" t="s">
        <v>807</v>
      </c>
      <c r="E126" s="476">
        <v>10</v>
      </c>
      <c r="F126" s="428" t="s">
        <v>693</v>
      </c>
      <c r="G126" s="491">
        <v>68000</v>
      </c>
      <c r="H126" s="429">
        <f>SUM(E126*G126*16%)</f>
        <v>108800</v>
      </c>
      <c r="I126" s="491">
        <f t="shared" ref="I126:I138" si="8">SUM(E126*G126+H126)</f>
        <v>788800</v>
      </c>
      <c r="J126" s="414" t="s">
        <v>729</v>
      </c>
      <c r="K126" s="409" t="s">
        <v>709</v>
      </c>
      <c r="L126" s="410" t="s">
        <v>698</v>
      </c>
    </row>
    <row r="127" spans="2:12" ht="15" customHeight="1" x14ac:dyDescent="0.2">
      <c r="B127" s="437">
        <f t="shared" si="7"/>
        <v>102</v>
      </c>
      <c r="C127" s="427">
        <v>1101015001</v>
      </c>
      <c r="D127" s="427" t="s">
        <v>808</v>
      </c>
      <c r="E127" s="476">
        <v>100</v>
      </c>
      <c r="F127" s="428" t="s">
        <v>693</v>
      </c>
      <c r="G127" s="491">
        <v>400</v>
      </c>
      <c r="H127" s="429">
        <f>SUM(E127*G127*16%)</f>
        <v>6400</v>
      </c>
      <c r="I127" s="491">
        <f t="shared" si="8"/>
        <v>46400</v>
      </c>
      <c r="J127" s="414" t="s">
        <v>729</v>
      </c>
      <c r="K127" s="409" t="s">
        <v>709</v>
      </c>
      <c r="L127" s="410" t="s">
        <v>698</v>
      </c>
    </row>
    <row r="128" spans="2:12" ht="15" customHeight="1" x14ac:dyDescent="0.2">
      <c r="B128" s="437">
        <f t="shared" si="7"/>
        <v>103</v>
      </c>
      <c r="C128" s="427">
        <v>1101015001</v>
      </c>
      <c r="D128" s="427" t="s">
        <v>809</v>
      </c>
      <c r="E128" s="476">
        <v>140</v>
      </c>
      <c r="F128" s="428" t="s">
        <v>693</v>
      </c>
      <c r="G128" s="491">
        <v>100</v>
      </c>
      <c r="H128" s="429">
        <f>SUM(E128*G128)*16%</f>
        <v>2240</v>
      </c>
      <c r="I128" s="491">
        <f t="shared" si="8"/>
        <v>16240</v>
      </c>
      <c r="J128" s="414" t="s">
        <v>729</v>
      </c>
      <c r="K128" s="409" t="s">
        <v>709</v>
      </c>
      <c r="L128" s="410" t="s">
        <v>698</v>
      </c>
    </row>
    <row r="129" spans="2:12" ht="15" customHeight="1" x14ac:dyDescent="0.2">
      <c r="B129" s="437">
        <f t="shared" si="7"/>
        <v>104</v>
      </c>
      <c r="C129" s="427">
        <v>1101015001</v>
      </c>
      <c r="D129" s="427" t="s">
        <v>810</v>
      </c>
      <c r="E129" s="476">
        <v>10</v>
      </c>
      <c r="F129" s="428" t="s">
        <v>693</v>
      </c>
      <c r="G129" s="491">
        <v>3400</v>
      </c>
      <c r="H129" s="429">
        <f>SUM(E129*G129)*16%</f>
        <v>5440</v>
      </c>
      <c r="I129" s="491">
        <f t="shared" si="8"/>
        <v>39440</v>
      </c>
      <c r="J129" s="414" t="s">
        <v>729</v>
      </c>
      <c r="K129" s="409" t="s">
        <v>709</v>
      </c>
      <c r="L129" s="410" t="s">
        <v>698</v>
      </c>
    </row>
    <row r="130" spans="2:12" ht="15" customHeight="1" x14ac:dyDescent="0.2">
      <c r="B130" s="437">
        <f t="shared" si="7"/>
        <v>105</v>
      </c>
      <c r="C130" s="427">
        <v>1101015001</v>
      </c>
      <c r="D130" s="427" t="s">
        <v>811</v>
      </c>
      <c r="E130" s="476">
        <v>500</v>
      </c>
      <c r="F130" s="428" t="s">
        <v>693</v>
      </c>
      <c r="G130" s="491">
        <v>150</v>
      </c>
      <c r="H130" s="429">
        <f>SUM(E130*G130)*16%</f>
        <v>12000</v>
      </c>
      <c r="I130" s="491">
        <f t="shared" si="8"/>
        <v>87000</v>
      </c>
      <c r="J130" s="414" t="s">
        <v>729</v>
      </c>
      <c r="K130" s="409" t="s">
        <v>709</v>
      </c>
      <c r="L130" s="410" t="s">
        <v>698</v>
      </c>
    </row>
    <row r="131" spans="2:12" ht="15" customHeight="1" x14ac:dyDescent="0.2">
      <c r="B131" s="437">
        <f t="shared" si="7"/>
        <v>106</v>
      </c>
      <c r="C131" s="427">
        <v>1101015001</v>
      </c>
      <c r="D131" s="427" t="s">
        <v>812</v>
      </c>
      <c r="E131" s="476">
        <v>144</v>
      </c>
      <c r="F131" s="428" t="s">
        <v>693</v>
      </c>
      <c r="G131" s="491">
        <v>76</v>
      </c>
      <c r="H131" s="429">
        <f>SUM(E131*G131)*16%</f>
        <v>1751.04</v>
      </c>
      <c r="I131" s="491">
        <f t="shared" si="8"/>
        <v>12695.04</v>
      </c>
      <c r="J131" s="414" t="s">
        <v>729</v>
      </c>
      <c r="K131" s="409" t="s">
        <v>709</v>
      </c>
      <c r="L131" s="410" t="s">
        <v>698</v>
      </c>
    </row>
    <row r="132" spans="2:12" ht="15" customHeight="1" x14ac:dyDescent="0.2">
      <c r="B132" s="437">
        <f t="shared" si="7"/>
        <v>107</v>
      </c>
      <c r="C132" s="427">
        <v>1101015001</v>
      </c>
      <c r="D132" s="427" t="s">
        <v>813</v>
      </c>
      <c r="E132" s="476">
        <v>100</v>
      </c>
      <c r="F132" s="428" t="s">
        <v>693</v>
      </c>
      <c r="G132" s="491">
        <v>300</v>
      </c>
      <c r="H132" s="429">
        <f>SUM(E132*G132)*16%</f>
        <v>4800</v>
      </c>
      <c r="I132" s="491">
        <f t="shared" si="8"/>
        <v>34800</v>
      </c>
      <c r="J132" s="414" t="s">
        <v>729</v>
      </c>
      <c r="K132" s="409" t="s">
        <v>709</v>
      </c>
      <c r="L132" s="410" t="s">
        <v>698</v>
      </c>
    </row>
    <row r="133" spans="2:12" ht="15" customHeight="1" x14ac:dyDescent="0.2">
      <c r="B133" s="437">
        <f t="shared" si="7"/>
        <v>108</v>
      </c>
      <c r="C133" s="427">
        <v>1101015001</v>
      </c>
      <c r="D133" s="427" t="s">
        <v>814</v>
      </c>
      <c r="E133" s="476">
        <v>12</v>
      </c>
      <c r="F133" s="428" t="s">
        <v>693</v>
      </c>
      <c r="G133" s="491">
        <v>3000</v>
      </c>
      <c r="H133" s="429">
        <f>SUM(E133*G133*16%)</f>
        <v>5760</v>
      </c>
      <c r="I133" s="491">
        <f t="shared" si="8"/>
        <v>41760</v>
      </c>
      <c r="J133" s="414" t="s">
        <v>729</v>
      </c>
      <c r="K133" s="409" t="s">
        <v>709</v>
      </c>
      <c r="L133" s="410" t="s">
        <v>698</v>
      </c>
    </row>
    <row r="134" spans="2:12" ht="15" customHeight="1" x14ac:dyDescent="0.2">
      <c r="B134" s="437">
        <f t="shared" si="7"/>
        <v>109</v>
      </c>
      <c r="C134" s="427">
        <v>1101015001</v>
      </c>
      <c r="D134" s="427" t="s">
        <v>815</v>
      </c>
      <c r="E134" s="476">
        <v>12</v>
      </c>
      <c r="F134" s="428" t="s">
        <v>693</v>
      </c>
      <c r="G134" s="491">
        <v>9000</v>
      </c>
      <c r="H134" s="429">
        <f>SUM(E134*G134)*16%</f>
        <v>17280</v>
      </c>
      <c r="I134" s="491">
        <f t="shared" si="8"/>
        <v>125280</v>
      </c>
      <c r="J134" s="414" t="s">
        <v>729</v>
      </c>
      <c r="K134" s="409" t="s">
        <v>709</v>
      </c>
      <c r="L134" s="410" t="s">
        <v>698</v>
      </c>
    </row>
    <row r="135" spans="2:12" ht="15" customHeight="1" x14ac:dyDescent="0.2">
      <c r="B135" s="437">
        <f t="shared" si="7"/>
        <v>110</v>
      </c>
      <c r="C135" s="427">
        <v>1101015001</v>
      </c>
      <c r="D135" s="427" t="s">
        <v>816</v>
      </c>
      <c r="E135" s="476">
        <v>10</v>
      </c>
      <c r="F135" s="428" t="s">
        <v>693</v>
      </c>
      <c r="G135" s="491">
        <v>3500</v>
      </c>
      <c r="H135" s="429">
        <f>SUM(E135*G135*16%)</f>
        <v>5600</v>
      </c>
      <c r="I135" s="491">
        <f t="shared" si="8"/>
        <v>40600</v>
      </c>
      <c r="J135" s="414" t="s">
        <v>729</v>
      </c>
      <c r="K135" s="409" t="s">
        <v>709</v>
      </c>
      <c r="L135" s="410" t="s">
        <v>698</v>
      </c>
    </row>
    <row r="136" spans="2:12" ht="15" customHeight="1" x14ac:dyDescent="0.2">
      <c r="B136" s="437">
        <f t="shared" si="7"/>
        <v>111</v>
      </c>
      <c r="C136" s="427">
        <v>1101015001</v>
      </c>
      <c r="D136" s="427" t="s">
        <v>816</v>
      </c>
      <c r="E136" s="476">
        <v>10</v>
      </c>
      <c r="F136" s="428" t="s">
        <v>693</v>
      </c>
      <c r="G136" s="491">
        <v>2000</v>
      </c>
      <c r="H136" s="429">
        <f>SUM(E136*G136*16%)</f>
        <v>3200</v>
      </c>
      <c r="I136" s="491">
        <f t="shared" si="8"/>
        <v>23200</v>
      </c>
      <c r="J136" s="414" t="s">
        <v>729</v>
      </c>
      <c r="K136" s="409" t="s">
        <v>709</v>
      </c>
      <c r="L136" s="410" t="s">
        <v>698</v>
      </c>
    </row>
    <row r="137" spans="2:12" ht="15" customHeight="1" x14ac:dyDescent="0.2">
      <c r="B137" s="437">
        <f t="shared" si="7"/>
        <v>112</v>
      </c>
      <c r="C137" s="427">
        <v>1101015001</v>
      </c>
      <c r="D137" s="427" t="s">
        <v>817</v>
      </c>
      <c r="E137" s="476">
        <v>20</v>
      </c>
      <c r="F137" s="428" t="s">
        <v>693</v>
      </c>
      <c r="G137" s="491">
        <v>9000</v>
      </c>
      <c r="H137" s="429">
        <f>SUM(E137*G137)*16%</f>
        <v>28800</v>
      </c>
      <c r="I137" s="491">
        <f t="shared" si="8"/>
        <v>208800</v>
      </c>
      <c r="J137" s="414" t="s">
        <v>729</v>
      </c>
      <c r="K137" s="409" t="s">
        <v>709</v>
      </c>
      <c r="L137" s="410" t="s">
        <v>698</v>
      </c>
    </row>
    <row r="138" spans="2:12" ht="15" customHeight="1" x14ac:dyDescent="0.2">
      <c r="B138" s="437">
        <f t="shared" si="7"/>
        <v>113</v>
      </c>
      <c r="C138" s="427">
        <v>1101015001</v>
      </c>
      <c r="D138" s="427" t="s">
        <v>818</v>
      </c>
      <c r="E138" s="476">
        <v>48</v>
      </c>
      <c r="F138" s="428" t="s">
        <v>693</v>
      </c>
      <c r="G138" s="491">
        <v>6182</v>
      </c>
      <c r="H138" s="429">
        <f>SUM(E138*G138)*16%</f>
        <v>47477.760000000002</v>
      </c>
      <c r="I138" s="491">
        <f t="shared" si="8"/>
        <v>344213.76000000001</v>
      </c>
      <c r="J138" s="414" t="s">
        <v>729</v>
      </c>
      <c r="K138" s="409" t="s">
        <v>709</v>
      </c>
      <c r="L138" s="410" t="s">
        <v>698</v>
      </c>
    </row>
    <row r="139" spans="2:12" ht="15" customHeight="1" x14ac:dyDescent="0.2">
      <c r="B139" s="437">
        <f t="shared" si="7"/>
        <v>114</v>
      </c>
      <c r="C139" s="427">
        <v>1101015001</v>
      </c>
      <c r="D139" s="427" t="s">
        <v>819</v>
      </c>
      <c r="E139" s="476">
        <v>50</v>
      </c>
      <c r="F139" s="428" t="s">
        <v>693</v>
      </c>
      <c r="G139" s="491">
        <v>1000</v>
      </c>
      <c r="H139" s="429">
        <f t="shared" ref="H139:H146" si="9">SUM(E139*G139)*16%</f>
        <v>8000</v>
      </c>
      <c r="I139" s="491">
        <f t="shared" ref="I139:I150" si="10">SUM(E139*G139+H139)</f>
        <v>58000</v>
      </c>
      <c r="J139" s="414" t="s">
        <v>729</v>
      </c>
      <c r="K139" s="409" t="s">
        <v>709</v>
      </c>
      <c r="L139" s="410" t="s">
        <v>698</v>
      </c>
    </row>
    <row r="140" spans="2:12" ht="15" customHeight="1" x14ac:dyDescent="0.2">
      <c r="B140" s="437">
        <f t="shared" si="7"/>
        <v>115</v>
      </c>
      <c r="C140" s="427">
        <v>1101015001</v>
      </c>
      <c r="D140" s="427" t="s">
        <v>820</v>
      </c>
      <c r="E140" s="476">
        <v>24</v>
      </c>
      <c r="F140" s="428" t="s">
        <v>693</v>
      </c>
      <c r="G140" s="491">
        <v>8000</v>
      </c>
      <c r="H140" s="429">
        <f t="shared" si="9"/>
        <v>30720</v>
      </c>
      <c r="I140" s="491">
        <f t="shared" si="10"/>
        <v>222720</v>
      </c>
      <c r="J140" s="414" t="s">
        <v>729</v>
      </c>
      <c r="K140" s="409" t="s">
        <v>709</v>
      </c>
      <c r="L140" s="410" t="s">
        <v>698</v>
      </c>
    </row>
    <row r="141" spans="2:12" ht="15" customHeight="1" x14ac:dyDescent="0.2">
      <c r="B141" s="437">
        <f t="shared" si="7"/>
        <v>116</v>
      </c>
      <c r="C141" s="427">
        <v>1101015001</v>
      </c>
      <c r="D141" s="427" t="s">
        <v>821</v>
      </c>
      <c r="E141" s="476">
        <v>10</v>
      </c>
      <c r="F141" s="428" t="s">
        <v>693</v>
      </c>
      <c r="G141" s="491">
        <v>3500</v>
      </c>
      <c r="H141" s="429">
        <f t="shared" si="9"/>
        <v>5600</v>
      </c>
      <c r="I141" s="491">
        <f t="shared" si="10"/>
        <v>40600</v>
      </c>
      <c r="J141" s="414" t="s">
        <v>729</v>
      </c>
      <c r="K141" s="409" t="s">
        <v>709</v>
      </c>
      <c r="L141" s="410" t="s">
        <v>698</v>
      </c>
    </row>
    <row r="142" spans="2:12" ht="15" customHeight="1" x14ac:dyDescent="0.2">
      <c r="B142" s="437">
        <f t="shared" si="7"/>
        <v>117</v>
      </c>
      <c r="C142" s="427">
        <v>1101015001</v>
      </c>
      <c r="D142" s="427" t="s">
        <v>822</v>
      </c>
      <c r="E142" s="476">
        <v>10</v>
      </c>
      <c r="F142" s="428" t="s">
        <v>693</v>
      </c>
      <c r="G142" s="491">
        <v>3500</v>
      </c>
      <c r="H142" s="429">
        <f t="shared" si="9"/>
        <v>5600</v>
      </c>
      <c r="I142" s="491">
        <f t="shared" si="10"/>
        <v>40600</v>
      </c>
      <c r="J142" s="414" t="s">
        <v>729</v>
      </c>
      <c r="K142" s="409" t="s">
        <v>709</v>
      </c>
      <c r="L142" s="410" t="s">
        <v>698</v>
      </c>
    </row>
    <row r="143" spans="2:12" ht="15" customHeight="1" x14ac:dyDescent="0.2">
      <c r="B143" s="437">
        <f t="shared" si="7"/>
        <v>118</v>
      </c>
      <c r="C143" s="427">
        <v>1101015001</v>
      </c>
      <c r="D143" s="427" t="s">
        <v>823</v>
      </c>
      <c r="E143" s="476">
        <v>10</v>
      </c>
      <c r="F143" s="428" t="s">
        <v>693</v>
      </c>
      <c r="G143" s="491">
        <v>2500</v>
      </c>
      <c r="H143" s="429">
        <f t="shared" si="9"/>
        <v>4000</v>
      </c>
      <c r="I143" s="491">
        <f t="shared" si="10"/>
        <v>29000</v>
      </c>
      <c r="J143" s="414" t="s">
        <v>729</v>
      </c>
      <c r="K143" s="409" t="s">
        <v>709</v>
      </c>
      <c r="L143" s="410" t="s">
        <v>698</v>
      </c>
    </row>
    <row r="144" spans="2:12" ht="15" customHeight="1" x14ac:dyDescent="0.2">
      <c r="B144" s="437">
        <f t="shared" si="7"/>
        <v>119</v>
      </c>
      <c r="C144" s="427">
        <v>1101015001</v>
      </c>
      <c r="D144" s="427" t="s">
        <v>824</v>
      </c>
      <c r="E144" s="476">
        <v>10</v>
      </c>
      <c r="F144" s="428" t="s">
        <v>693</v>
      </c>
      <c r="G144" s="491">
        <v>4000</v>
      </c>
      <c r="H144" s="429">
        <f t="shared" si="9"/>
        <v>6400</v>
      </c>
      <c r="I144" s="491">
        <f t="shared" si="10"/>
        <v>46400</v>
      </c>
      <c r="J144" s="414" t="s">
        <v>729</v>
      </c>
      <c r="K144" s="409" t="s">
        <v>709</v>
      </c>
      <c r="L144" s="410" t="s">
        <v>698</v>
      </c>
    </row>
    <row r="145" spans="2:12" ht="15" customHeight="1" x14ac:dyDescent="0.2">
      <c r="B145" s="437">
        <f t="shared" si="7"/>
        <v>120</v>
      </c>
      <c r="C145" s="427">
        <v>1101015001</v>
      </c>
      <c r="D145" s="427" t="s">
        <v>825</v>
      </c>
      <c r="E145" s="476">
        <v>24</v>
      </c>
      <c r="F145" s="428" t="s">
        <v>693</v>
      </c>
      <c r="G145" s="491">
        <v>14400</v>
      </c>
      <c r="H145" s="429">
        <f t="shared" si="9"/>
        <v>55296</v>
      </c>
      <c r="I145" s="491">
        <f t="shared" si="10"/>
        <v>400896</v>
      </c>
      <c r="J145" s="414" t="s">
        <v>729</v>
      </c>
      <c r="K145" s="409" t="s">
        <v>709</v>
      </c>
      <c r="L145" s="410" t="s">
        <v>698</v>
      </c>
    </row>
    <row r="146" spans="2:12" ht="15" customHeight="1" x14ac:dyDescent="0.2">
      <c r="B146" s="437">
        <f t="shared" si="7"/>
        <v>121</v>
      </c>
      <c r="C146" s="427">
        <v>1101015001</v>
      </c>
      <c r="D146" s="427" t="s">
        <v>826</v>
      </c>
      <c r="E146" s="476">
        <v>345</v>
      </c>
      <c r="F146" s="428" t="s">
        <v>693</v>
      </c>
      <c r="G146" s="491">
        <v>9500</v>
      </c>
      <c r="H146" s="429">
        <f t="shared" si="9"/>
        <v>524400</v>
      </c>
      <c r="I146" s="491">
        <f t="shared" si="10"/>
        <v>3801900</v>
      </c>
      <c r="J146" s="414" t="s">
        <v>729</v>
      </c>
      <c r="K146" s="409" t="s">
        <v>709</v>
      </c>
      <c r="L146" s="410" t="s">
        <v>698</v>
      </c>
    </row>
    <row r="147" spans="2:12" ht="15" customHeight="1" x14ac:dyDescent="0.2">
      <c r="B147" s="437">
        <f t="shared" si="7"/>
        <v>122</v>
      </c>
      <c r="C147" s="427">
        <v>1101015001</v>
      </c>
      <c r="D147" s="427" t="s">
        <v>827</v>
      </c>
      <c r="E147" s="476">
        <v>120</v>
      </c>
      <c r="F147" s="428" t="s">
        <v>693</v>
      </c>
      <c r="G147" s="491">
        <v>6000</v>
      </c>
      <c r="H147" s="429">
        <f>SUM(E147*G147*16%)</f>
        <v>115200</v>
      </c>
      <c r="I147" s="491">
        <f t="shared" si="10"/>
        <v>835200</v>
      </c>
      <c r="J147" s="414" t="s">
        <v>729</v>
      </c>
      <c r="K147" s="409" t="s">
        <v>709</v>
      </c>
      <c r="L147" s="410" t="s">
        <v>698</v>
      </c>
    </row>
    <row r="148" spans="2:12" ht="15" customHeight="1" x14ac:dyDescent="0.2">
      <c r="B148" s="437">
        <f t="shared" si="7"/>
        <v>123</v>
      </c>
      <c r="C148" s="427">
        <v>1101015001</v>
      </c>
      <c r="D148" s="427" t="s">
        <v>828</v>
      </c>
      <c r="E148" s="476">
        <v>200</v>
      </c>
      <c r="F148" s="428" t="s">
        <v>693</v>
      </c>
      <c r="G148" s="491">
        <v>11000</v>
      </c>
      <c r="H148" s="429">
        <f>SUM(E148*G148*16%)</f>
        <v>352000</v>
      </c>
      <c r="I148" s="491">
        <f t="shared" si="10"/>
        <v>2552000</v>
      </c>
      <c r="J148" s="414" t="s">
        <v>729</v>
      </c>
      <c r="K148" s="409" t="s">
        <v>709</v>
      </c>
      <c r="L148" s="410" t="s">
        <v>698</v>
      </c>
    </row>
    <row r="149" spans="2:12" ht="15" customHeight="1" x14ac:dyDescent="0.2">
      <c r="B149" s="437">
        <f t="shared" si="7"/>
        <v>124</v>
      </c>
      <c r="C149" s="427">
        <v>1101015001</v>
      </c>
      <c r="D149" s="427" t="s">
        <v>829</v>
      </c>
      <c r="E149" s="476">
        <v>100</v>
      </c>
      <c r="F149" s="428" t="s">
        <v>693</v>
      </c>
      <c r="G149" s="491">
        <v>7500</v>
      </c>
      <c r="H149" s="427">
        <f>SUM(E149*G149)*16%</f>
        <v>120000</v>
      </c>
      <c r="I149" s="491">
        <f t="shared" si="10"/>
        <v>870000</v>
      </c>
      <c r="J149" s="414" t="s">
        <v>729</v>
      </c>
      <c r="K149" s="409" t="s">
        <v>709</v>
      </c>
      <c r="L149" s="410" t="s">
        <v>698</v>
      </c>
    </row>
    <row r="150" spans="2:12" ht="15" customHeight="1" x14ac:dyDescent="0.2">
      <c r="B150" s="437">
        <f t="shared" si="7"/>
        <v>125</v>
      </c>
      <c r="C150" s="427">
        <v>1101015001</v>
      </c>
      <c r="D150" s="427" t="s">
        <v>830</v>
      </c>
      <c r="E150" s="476">
        <v>50</v>
      </c>
      <c r="F150" s="428" t="s">
        <v>693</v>
      </c>
      <c r="G150" s="491">
        <v>7000</v>
      </c>
      <c r="H150" s="427">
        <f>SUM(E150*G150)*16%</f>
        <v>56000</v>
      </c>
      <c r="I150" s="491">
        <f t="shared" si="10"/>
        <v>406000</v>
      </c>
      <c r="J150" s="414" t="s">
        <v>729</v>
      </c>
      <c r="K150" s="409" t="s">
        <v>709</v>
      </c>
      <c r="L150" s="410" t="s">
        <v>698</v>
      </c>
    </row>
    <row r="151" spans="2:12" ht="15" customHeight="1" x14ac:dyDescent="0.2">
      <c r="B151" s="437">
        <f t="shared" si="7"/>
        <v>126</v>
      </c>
      <c r="C151" s="427">
        <v>1101015001</v>
      </c>
      <c r="D151" s="427" t="s">
        <v>831</v>
      </c>
      <c r="E151" s="476">
        <v>5</v>
      </c>
      <c r="F151" s="428" t="s">
        <v>693</v>
      </c>
      <c r="G151" s="491">
        <v>42000</v>
      </c>
      <c r="H151" s="427">
        <f>SUM(E151*G151)*16%</f>
        <v>33600</v>
      </c>
      <c r="I151" s="491">
        <f t="shared" ref="I151:I182" si="11">SUM(E151*G151+H151)</f>
        <v>243600</v>
      </c>
      <c r="J151" s="414" t="s">
        <v>729</v>
      </c>
      <c r="K151" s="409" t="s">
        <v>709</v>
      </c>
      <c r="L151" s="410" t="s">
        <v>698</v>
      </c>
    </row>
    <row r="152" spans="2:12" ht="15" customHeight="1" x14ac:dyDescent="0.2">
      <c r="B152" s="437">
        <f t="shared" si="7"/>
        <v>127</v>
      </c>
      <c r="C152" s="427">
        <v>1101015001</v>
      </c>
      <c r="D152" s="427" t="s">
        <v>832</v>
      </c>
      <c r="E152" s="476">
        <v>20</v>
      </c>
      <c r="F152" s="428" t="s">
        <v>693</v>
      </c>
      <c r="G152" s="491">
        <v>500</v>
      </c>
      <c r="H152" s="429">
        <f>SUM(E152*G152*16%)</f>
        <v>1600</v>
      </c>
      <c r="I152" s="491">
        <f t="shared" si="11"/>
        <v>11600</v>
      </c>
      <c r="J152" s="414" t="s">
        <v>729</v>
      </c>
      <c r="K152" s="409" t="s">
        <v>709</v>
      </c>
      <c r="L152" s="410" t="s">
        <v>698</v>
      </c>
    </row>
    <row r="153" spans="2:12" ht="15" customHeight="1" x14ac:dyDescent="0.2">
      <c r="B153" s="437">
        <f t="shared" si="7"/>
        <v>128</v>
      </c>
      <c r="C153" s="427">
        <v>1101015001</v>
      </c>
      <c r="D153" s="427" t="s">
        <v>833</v>
      </c>
      <c r="E153" s="476">
        <v>20</v>
      </c>
      <c r="F153" s="428" t="s">
        <v>693</v>
      </c>
      <c r="G153" s="491">
        <v>600</v>
      </c>
      <c r="H153" s="429">
        <f>SUM(E153*G153*16%)</f>
        <v>1920</v>
      </c>
      <c r="I153" s="491">
        <f t="shared" si="11"/>
        <v>13920</v>
      </c>
      <c r="J153" s="414" t="s">
        <v>729</v>
      </c>
      <c r="K153" s="414" t="s">
        <v>709</v>
      </c>
      <c r="L153" s="410" t="s">
        <v>698</v>
      </c>
    </row>
    <row r="154" spans="2:12" ht="15" customHeight="1" x14ac:dyDescent="0.2">
      <c r="B154" s="437">
        <f t="shared" si="7"/>
        <v>129</v>
      </c>
      <c r="C154" s="427">
        <v>1101015001</v>
      </c>
      <c r="D154" s="427" t="s">
        <v>834</v>
      </c>
      <c r="E154" s="476">
        <v>20</v>
      </c>
      <c r="F154" s="428" t="s">
        <v>693</v>
      </c>
      <c r="G154" s="491">
        <v>3000</v>
      </c>
      <c r="H154" s="429">
        <f>SUM(E154*G154)*16%</f>
        <v>9600</v>
      </c>
      <c r="I154" s="491">
        <f t="shared" si="11"/>
        <v>69600</v>
      </c>
      <c r="J154" s="414" t="s">
        <v>729</v>
      </c>
      <c r="K154" s="409" t="s">
        <v>709</v>
      </c>
      <c r="L154" s="410" t="s">
        <v>698</v>
      </c>
    </row>
    <row r="155" spans="2:12" ht="15" customHeight="1" x14ac:dyDescent="0.2">
      <c r="B155" s="437">
        <f t="shared" si="7"/>
        <v>130</v>
      </c>
      <c r="C155" s="427">
        <v>1101015001</v>
      </c>
      <c r="D155" s="427" t="s">
        <v>835</v>
      </c>
      <c r="E155" s="476">
        <v>24</v>
      </c>
      <c r="F155" s="428" t="s">
        <v>693</v>
      </c>
      <c r="G155" s="491">
        <v>7500</v>
      </c>
      <c r="H155" s="429">
        <f>SUM(E155*G155)*16%</f>
        <v>28800</v>
      </c>
      <c r="I155" s="491">
        <f t="shared" si="11"/>
        <v>208800</v>
      </c>
      <c r="J155" s="414" t="s">
        <v>729</v>
      </c>
      <c r="K155" s="409" t="s">
        <v>709</v>
      </c>
      <c r="L155" s="410" t="s">
        <v>698</v>
      </c>
    </row>
    <row r="156" spans="2:12" ht="15" customHeight="1" x14ac:dyDescent="0.2">
      <c r="B156" s="437">
        <f t="shared" si="7"/>
        <v>131</v>
      </c>
      <c r="C156" s="427">
        <v>1101015001</v>
      </c>
      <c r="D156" s="427" t="s">
        <v>836</v>
      </c>
      <c r="E156" s="476">
        <v>20</v>
      </c>
      <c r="F156" s="428" t="s">
        <v>693</v>
      </c>
      <c r="G156" s="491">
        <v>3200</v>
      </c>
      <c r="H156" s="429">
        <f>SUM(E156*G156*16%)</f>
        <v>10240</v>
      </c>
      <c r="I156" s="491">
        <f t="shared" si="11"/>
        <v>74240</v>
      </c>
      <c r="J156" s="414" t="s">
        <v>729</v>
      </c>
      <c r="K156" s="409" t="s">
        <v>709</v>
      </c>
      <c r="L156" s="410" t="s">
        <v>698</v>
      </c>
    </row>
    <row r="157" spans="2:12" ht="15" customHeight="1" x14ac:dyDescent="0.2">
      <c r="B157" s="437">
        <f t="shared" si="7"/>
        <v>132</v>
      </c>
      <c r="C157" s="427">
        <v>1101015001</v>
      </c>
      <c r="D157" s="427" t="s">
        <v>837</v>
      </c>
      <c r="E157" s="476">
        <v>30</v>
      </c>
      <c r="F157" s="428" t="s">
        <v>693</v>
      </c>
      <c r="G157" s="491">
        <v>1500</v>
      </c>
      <c r="H157" s="429">
        <f>SUM(E157*G157)*16%</f>
        <v>7200</v>
      </c>
      <c r="I157" s="491">
        <f t="shared" si="11"/>
        <v>52200</v>
      </c>
      <c r="J157" s="414" t="s">
        <v>729</v>
      </c>
      <c r="K157" s="409" t="s">
        <v>709</v>
      </c>
      <c r="L157" s="410" t="s">
        <v>698</v>
      </c>
    </row>
    <row r="158" spans="2:12" ht="15" customHeight="1" x14ac:dyDescent="0.2">
      <c r="B158" s="437">
        <f t="shared" si="7"/>
        <v>133</v>
      </c>
      <c r="C158" s="427">
        <v>1101015001</v>
      </c>
      <c r="D158" s="427" t="s">
        <v>838</v>
      </c>
      <c r="E158" s="476">
        <v>30</v>
      </c>
      <c r="F158" s="428" t="s">
        <v>693</v>
      </c>
      <c r="G158" s="491">
        <v>1800</v>
      </c>
      <c r="H158" s="429">
        <f>SUM(E158*G158)*16%</f>
        <v>8640</v>
      </c>
      <c r="I158" s="491">
        <f t="shared" si="11"/>
        <v>62640</v>
      </c>
      <c r="J158" s="414" t="s">
        <v>729</v>
      </c>
      <c r="K158" s="409" t="s">
        <v>709</v>
      </c>
      <c r="L158" s="410" t="s">
        <v>698</v>
      </c>
    </row>
    <row r="159" spans="2:12" ht="15" customHeight="1" x14ac:dyDescent="0.2">
      <c r="B159" s="437">
        <f t="shared" si="7"/>
        <v>134</v>
      </c>
      <c r="C159" s="427">
        <v>1101015001</v>
      </c>
      <c r="D159" s="427" t="s">
        <v>839</v>
      </c>
      <c r="E159" s="476">
        <v>30</v>
      </c>
      <c r="F159" s="428" t="s">
        <v>693</v>
      </c>
      <c r="G159" s="491">
        <v>8000</v>
      </c>
      <c r="H159" s="429">
        <f>SUM(E159*G159*16%)</f>
        <v>38400</v>
      </c>
      <c r="I159" s="491">
        <f t="shared" si="11"/>
        <v>278400</v>
      </c>
      <c r="J159" s="414" t="s">
        <v>729</v>
      </c>
      <c r="K159" s="409" t="s">
        <v>709</v>
      </c>
      <c r="L159" s="410" t="s">
        <v>698</v>
      </c>
    </row>
    <row r="160" spans="2:12" ht="15" customHeight="1" x14ac:dyDescent="0.2">
      <c r="B160" s="437">
        <f t="shared" si="7"/>
        <v>135</v>
      </c>
      <c r="C160" s="427">
        <v>1101015001</v>
      </c>
      <c r="D160" s="427" t="s">
        <v>840</v>
      </c>
      <c r="E160" s="476">
        <v>2</v>
      </c>
      <c r="F160" s="428" t="s">
        <v>693</v>
      </c>
      <c r="G160" s="491">
        <v>22000</v>
      </c>
      <c r="H160" s="429">
        <f>SUM(E160*G160*16%)</f>
        <v>7040</v>
      </c>
      <c r="I160" s="491">
        <f t="shared" si="11"/>
        <v>51040</v>
      </c>
      <c r="J160" s="414" t="s">
        <v>729</v>
      </c>
      <c r="K160" s="409" t="s">
        <v>709</v>
      </c>
      <c r="L160" s="410" t="s">
        <v>698</v>
      </c>
    </row>
    <row r="161" spans="2:12" ht="15" customHeight="1" x14ac:dyDescent="0.2">
      <c r="B161" s="437">
        <f t="shared" si="7"/>
        <v>136</v>
      </c>
      <c r="C161" s="427">
        <v>1101015001</v>
      </c>
      <c r="D161" s="427" t="s">
        <v>841</v>
      </c>
      <c r="E161" s="476">
        <v>10</v>
      </c>
      <c r="F161" s="428" t="s">
        <v>693</v>
      </c>
      <c r="G161" s="491">
        <v>1250</v>
      </c>
      <c r="H161" s="429">
        <f>SUM(E161*G161)*16%</f>
        <v>2000</v>
      </c>
      <c r="I161" s="491">
        <f t="shared" si="11"/>
        <v>14500</v>
      </c>
      <c r="J161" s="414" t="s">
        <v>729</v>
      </c>
      <c r="K161" s="409" t="s">
        <v>709</v>
      </c>
      <c r="L161" s="410" t="s">
        <v>698</v>
      </c>
    </row>
    <row r="162" spans="2:12" ht="15" customHeight="1" x14ac:dyDescent="0.2">
      <c r="B162" s="437">
        <f t="shared" si="7"/>
        <v>137</v>
      </c>
      <c r="C162" s="427">
        <v>1101015001</v>
      </c>
      <c r="D162" s="427" t="s">
        <v>842</v>
      </c>
      <c r="E162" s="476">
        <v>2</v>
      </c>
      <c r="F162" s="428" t="s">
        <v>693</v>
      </c>
      <c r="G162" s="491">
        <v>4216</v>
      </c>
      <c r="H162" s="429">
        <f>SUM(E162*G162)*16%</f>
        <v>1349.1200000000001</v>
      </c>
      <c r="I162" s="491">
        <f t="shared" si="11"/>
        <v>9781.1200000000008</v>
      </c>
      <c r="J162" s="414" t="s">
        <v>729</v>
      </c>
      <c r="K162" s="409" t="s">
        <v>709</v>
      </c>
      <c r="L162" s="410" t="s">
        <v>698</v>
      </c>
    </row>
    <row r="163" spans="2:12" ht="15" customHeight="1" x14ac:dyDescent="0.2">
      <c r="B163" s="437">
        <f t="shared" si="7"/>
        <v>138</v>
      </c>
      <c r="C163" s="427">
        <v>1101015001</v>
      </c>
      <c r="D163" s="427" t="s">
        <v>843</v>
      </c>
      <c r="E163" s="476">
        <v>10</v>
      </c>
      <c r="F163" s="428" t="s">
        <v>693</v>
      </c>
      <c r="G163" s="491">
        <v>65000</v>
      </c>
      <c r="H163" s="429">
        <f>SUM(E163*G163)*16%</f>
        <v>104000</v>
      </c>
      <c r="I163" s="491">
        <f t="shared" si="11"/>
        <v>754000</v>
      </c>
      <c r="J163" s="414" t="s">
        <v>729</v>
      </c>
      <c r="K163" s="409" t="s">
        <v>709</v>
      </c>
      <c r="L163" s="410" t="s">
        <v>698</v>
      </c>
    </row>
    <row r="164" spans="2:12" ht="15" customHeight="1" x14ac:dyDescent="0.2">
      <c r="B164" s="437">
        <f t="shared" si="7"/>
        <v>139</v>
      </c>
      <c r="C164" s="427">
        <v>1101015001</v>
      </c>
      <c r="D164" s="427" t="s">
        <v>844</v>
      </c>
      <c r="E164" s="476">
        <v>10</v>
      </c>
      <c r="F164" s="428" t="s">
        <v>693</v>
      </c>
      <c r="G164" s="491">
        <v>65000</v>
      </c>
      <c r="H164" s="427">
        <f>SUM(E164*G164)*16%</f>
        <v>104000</v>
      </c>
      <c r="I164" s="491">
        <f t="shared" si="11"/>
        <v>754000</v>
      </c>
      <c r="J164" s="414" t="s">
        <v>729</v>
      </c>
      <c r="K164" s="409" t="s">
        <v>709</v>
      </c>
      <c r="L164" s="410" t="s">
        <v>698</v>
      </c>
    </row>
    <row r="165" spans="2:12" ht="15" customHeight="1" x14ac:dyDescent="0.2">
      <c r="B165" s="437">
        <f t="shared" si="7"/>
        <v>140</v>
      </c>
      <c r="C165" s="427">
        <v>1101015001</v>
      </c>
      <c r="D165" s="427" t="s">
        <v>845</v>
      </c>
      <c r="E165" s="476">
        <v>20</v>
      </c>
      <c r="F165" s="428" t="s">
        <v>693</v>
      </c>
      <c r="G165" s="491">
        <v>55000</v>
      </c>
      <c r="H165" s="429"/>
      <c r="I165" s="491">
        <f t="shared" si="11"/>
        <v>1100000</v>
      </c>
      <c r="J165" s="414" t="s">
        <v>729</v>
      </c>
      <c r="K165" s="409" t="s">
        <v>709</v>
      </c>
      <c r="L165" s="410" t="s">
        <v>698</v>
      </c>
    </row>
    <row r="166" spans="2:12" ht="15" customHeight="1" x14ac:dyDescent="0.2">
      <c r="B166" s="437">
        <f t="shared" si="7"/>
        <v>141</v>
      </c>
      <c r="C166" s="427">
        <v>1101015001</v>
      </c>
      <c r="D166" s="427" t="s">
        <v>846</v>
      </c>
      <c r="E166" s="476">
        <v>3</v>
      </c>
      <c r="F166" s="428" t="s">
        <v>693</v>
      </c>
      <c r="G166" s="491">
        <v>204000</v>
      </c>
      <c r="H166" s="429">
        <f>SUM(E166*G166)*16%</f>
        <v>97920</v>
      </c>
      <c r="I166" s="491">
        <f t="shared" si="11"/>
        <v>709920</v>
      </c>
      <c r="J166" s="414" t="s">
        <v>729</v>
      </c>
      <c r="K166" s="409" t="s">
        <v>709</v>
      </c>
      <c r="L166" s="410" t="s">
        <v>698</v>
      </c>
    </row>
    <row r="167" spans="2:12" ht="15" customHeight="1" x14ac:dyDescent="0.2">
      <c r="B167" s="437">
        <f t="shared" si="7"/>
        <v>142</v>
      </c>
      <c r="C167" s="427">
        <v>1101015001</v>
      </c>
      <c r="D167" s="427" t="s">
        <v>847</v>
      </c>
      <c r="E167" s="476">
        <v>12</v>
      </c>
      <c r="F167" s="428" t="s">
        <v>693</v>
      </c>
      <c r="G167" s="491">
        <v>7000</v>
      </c>
      <c r="H167" s="429">
        <f>SUM(E167*G167*16%)</f>
        <v>13440</v>
      </c>
      <c r="I167" s="491">
        <f t="shared" si="11"/>
        <v>97440</v>
      </c>
      <c r="J167" s="414" t="s">
        <v>729</v>
      </c>
      <c r="K167" s="409" t="s">
        <v>709</v>
      </c>
      <c r="L167" s="410" t="s">
        <v>698</v>
      </c>
    </row>
    <row r="168" spans="2:12" ht="15" customHeight="1" x14ac:dyDescent="0.2">
      <c r="B168" s="437">
        <f t="shared" si="7"/>
        <v>143</v>
      </c>
      <c r="C168" s="427">
        <v>1101015001</v>
      </c>
      <c r="D168" s="427" t="s">
        <v>848</v>
      </c>
      <c r="E168" s="476">
        <v>12</v>
      </c>
      <c r="F168" s="428" t="s">
        <v>693</v>
      </c>
      <c r="G168" s="491">
        <v>8000</v>
      </c>
      <c r="H168" s="429">
        <f>SUM(E168*G168*16%)</f>
        <v>15360</v>
      </c>
      <c r="I168" s="491">
        <f t="shared" si="11"/>
        <v>111360</v>
      </c>
      <c r="J168" s="414" t="s">
        <v>729</v>
      </c>
      <c r="K168" s="409" t="s">
        <v>709</v>
      </c>
      <c r="L168" s="410" t="s">
        <v>698</v>
      </c>
    </row>
    <row r="169" spans="2:12" ht="15" customHeight="1" x14ac:dyDescent="0.2">
      <c r="B169" s="437">
        <f t="shared" si="7"/>
        <v>144</v>
      </c>
      <c r="C169" s="427">
        <v>1101015001</v>
      </c>
      <c r="D169" s="427" t="s">
        <v>849</v>
      </c>
      <c r="E169" s="476">
        <v>40</v>
      </c>
      <c r="F169" s="428" t="s">
        <v>693</v>
      </c>
      <c r="G169" s="491">
        <v>6500</v>
      </c>
      <c r="H169" s="429">
        <f>SUM(E169*G169*16%)</f>
        <v>41600</v>
      </c>
      <c r="I169" s="491">
        <f t="shared" si="11"/>
        <v>301600</v>
      </c>
      <c r="J169" s="414" t="s">
        <v>729</v>
      </c>
      <c r="K169" s="409" t="s">
        <v>709</v>
      </c>
      <c r="L169" s="410" t="s">
        <v>698</v>
      </c>
    </row>
    <row r="170" spans="2:12" ht="15" customHeight="1" x14ac:dyDescent="0.2">
      <c r="B170" s="437">
        <f t="shared" si="7"/>
        <v>145</v>
      </c>
      <c r="C170" s="427">
        <v>1101015001</v>
      </c>
      <c r="D170" s="427" t="s">
        <v>850</v>
      </c>
      <c r="E170" s="476">
        <v>40</v>
      </c>
      <c r="F170" s="428" t="s">
        <v>693</v>
      </c>
      <c r="G170" s="491">
        <v>7000</v>
      </c>
      <c r="H170" s="429">
        <f>SUM(E170*G170*16%)</f>
        <v>44800</v>
      </c>
      <c r="I170" s="491">
        <f t="shared" si="11"/>
        <v>324800</v>
      </c>
      <c r="J170" s="414" t="s">
        <v>729</v>
      </c>
      <c r="K170" s="409" t="s">
        <v>709</v>
      </c>
      <c r="L170" s="410" t="s">
        <v>698</v>
      </c>
    </row>
    <row r="171" spans="2:12" ht="15" customHeight="1" x14ac:dyDescent="0.2">
      <c r="B171" s="437">
        <f t="shared" si="7"/>
        <v>146</v>
      </c>
      <c r="C171" s="427">
        <v>1101015001</v>
      </c>
      <c r="D171" s="427" t="s">
        <v>851</v>
      </c>
      <c r="E171" s="476">
        <v>10</v>
      </c>
      <c r="F171" s="428" t="s">
        <v>693</v>
      </c>
      <c r="G171" s="491">
        <v>80000</v>
      </c>
      <c r="H171" s="429"/>
      <c r="I171" s="491">
        <f t="shared" si="11"/>
        <v>800000</v>
      </c>
      <c r="J171" s="414" t="s">
        <v>729</v>
      </c>
      <c r="K171" s="409" t="s">
        <v>709</v>
      </c>
      <c r="L171" s="410" t="s">
        <v>698</v>
      </c>
    </row>
    <row r="172" spans="2:12" ht="15" customHeight="1" x14ac:dyDescent="0.2">
      <c r="B172" s="437">
        <f t="shared" si="7"/>
        <v>147</v>
      </c>
      <c r="C172" s="427">
        <v>1101015001</v>
      </c>
      <c r="D172" s="427" t="s">
        <v>852</v>
      </c>
      <c r="E172" s="476">
        <v>4</v>
      </c>
      <c r="F172" s="428" t="s">
        <v>693</v>
      </c>
      <c r="G172" s="491">
        <v>190000</v>
      </c>
      <c r="H172" s="429"/>
      <c r="I172" s="491">
        <f t="shared" si="11"/>
        <v>760000</v>
      </c>
      <c r="J172" s="414" t="s">
        <v>729</v>
      </c>
      <c r="K172" s="409" t="s">
        <v>709</v>
      </c>
      <c r="L172" s="410" t="s">
        <v>698</v>
      </c>
    </row>
    <row r="173" spans="2:12" ht="15" customHeight="1" x14ac:dyDescent="0.2">
      <c r="B173" s="437">
        <f t="shared" si="7"/>
        <v>148</v>
      </c>
      <c r="C173" s="427">
        <v>1101015001</v>
      </c>
      <c r="D173" s="427" t="s">
        <v>853</v>
      </c>
      <c r="E173" s="476">
        <v>4</v>
      </c>
      <c r="F173" s="428" t="s">
        <v>693</v>
      </c>
      <c r="G173" s="491">
        <v>165000</v>
      </c>
      <c r="H173" s="429"/>
      <c r="I173" s="491">
        <f t="shared" si="11"/>
        <v>660000</v>
      </c>
      <c r="J173" s="414" t="s">
        <v>729</v>
      </c>
      <c r="K173" s="409" t="s">
        <v>709</v>
      </c>
      <c r="L173" s="410" t="s">
        <v>698</v>
      </c>
    </row>
    <row r="174" spans="2:12" ht="15" customHeight="1" x14ac:dyDescent="0.2">
      <c r="B174" s="437">
        <f t="shared" si="7"/>
        <v>149</v>
      </c>
      <c r="C174" s="427">
        <v>1101015001</v>
      </c>
      <c r="D174" s="427" t="s">
        <v>854</v>
      </c>
      <c r="E174" s="476">
        <v>8</v>
      </c>
      <c r="F174" s="428" t="s">
        <v>693</v>
      </c>
      <c r="G174" s="491">
        <v>75000</v>
      </c>
      <c r="H174" s="429"/>
      <c r="I174" s="491">
        <f t="shared" si="11"/>
        <v>600000</v>
      </c>
      <c r="J174" s="414" t="s">
        <v>729</v>
      </c>
      <c r="K174" s="409" t="s">
        <v>709</v>
      </c>
      <c r="L174" s="410" t="s">
        <v>698</v>
      </c>
    </row>
    <row r="175" spans="2:12" ht="15" customHeight="1" x14ac:dyDescent="0.2">
      <c r="B175" s="437">
        <f t="shared" si="7"/>
        <v>150</v>
      </c>
      <c r="C175" s="427">
        <v>1101015001</v>
      </c>
      <c r="D175" s="427" t="s">
        <v>855</v>
      </c>
      <c r="E175" s="476">
        <v>5</v>
      </c>
      <c r="F175" s="428" t="s">
        <v>693</v>
      </c>
      <c r="G175" s="491">
        <v>65000</v>
      </c>
      <c r="H175" s="429"/>
      <c r="I175" s="491">
        <f t="shared" si="11"/>
        <v>325000</v>
      </c>
      <c r="J175" s="414" t="s">
        <v>729</v>
      </c>
      <c r="K175" s="409" t="s">
        <v>709</v>
      </c>
      <c r="L175" s="410" t="s">
        <v>698</v>
      </c>
    </row>
    <row r="176" spans="2:12" ht="15" customHeight="1" x14ac:dyDescent="0.2">
      <c r="B176" s="437">
        <f t="shared" si="7"/>
        <v>151</v>
      </c>
      <c r="C176" s="427">
        <v>1101015001</v>
      </c>
      <c r="D176" s="427" t="s">
        <v>856</v>
      </c>
      <c r="E176" s="476">
        <v>4</v>
      </c>
      <c r="F176" s="428" t="s">
        <v>693</v>
      </c>
      <c r="G176" s="491">
        <v>225000</v>
      </c>
      <c r="H176" s="429">
        <f>SUM(E176*G176)*16%</f>
        <v>144000</v>
      </c>
      <c r="I176" s="491">
        <f t="shared" si="11"/>
        <v>1044000</v>
      </c>
      <c r="J176" s="414" t="s">
        <v>729</v>
      </c>
      <c r="K176" s="409" t="s">
        <v>709</v>
      </c>
      <c r="L176" s="410" t="s">
        <v>698</v>
      </c>
    </row>
    <row r="177" spans="1:12" ht="15" customHeight="1" x14ac:dyDescent="0.2">
      <c r="B177" s="437">
        <f t="shared" si="7"/>
        <v>152</v>
      </c>
      <c r="C177" s="427">
        <v>1101015001</v>
      </c>
      <c r="D177" s="427" t="s">
        <v>857</v>
      </c>
      <c r="E177" s="476">
        <v>4</v>
      </c>
      <c r="F177" s="428" t="s">
        <v>693</v>
      </c>
      <c r="G177" s="491">
        <v>180000</v>
      </c>
      <c r="H177" s="429">
        <f>SUM(E177*G177)*16%</f>
        <v>115200</v>
      </c>
      <c r="I177" s="491">
        <f t="shared" si="11"/>
        <v>835200</v>
      </c>
      <c r="J177" s="414" t="s">
        <v>729</v>
      </c>
      <c r="K177" s="409" t="s">
        <v>709</v>
      </c>
      <c r="L177" s="410" t="s">
        <v>698</v>
      </c>
    </row>
    <row r="178" spans="1:12" ht="15" customHeight="1" x14ac:dyDescent="0.2">
      <c r="B178" s="437">
        <f t="shared" si="7"/>
        <v>153</v>
      </c>
      <c r="C178" s="427">
        <v>1101015001</v>
      </c>
      <c r="D178" s="427" t="s">
        <v>858</v>
      </c>
      <c r="E178" s="476">
        <v>4</v>
      </c>
      <c r="F178" s="428" t="s">
        <v>693</v>
      </c>
      <c r="G178" s="491">
        <v>120000</v>
      </c>
      <c r="H178" s="429">
        <f>SUM(E178*G178*16%)</f>
        <v>76800</v>
      </c>
      <c r="I178" s="491">
        <f t="shared" si="11"/>
        <v>556800</v>
      </c>
      <c r="J178" s="414" t="s">
        <v>729</v>
      </c>
      <c r="K178" s="409" t="s">
        <v>709</v>
      </c>
      <c r="L178" s="410" t="s">
        <v>698</v>
      </c>
    </row>
    <row r="179" spans="1:12" ht="15" customHeight="1" x14ac:dyDescent="0.2">
      <c r="B179" s="437">
        <f t="shared" si="7"/>
        <v>154</v>
      </c>
      <c r="C179" s="427">
        <v>1101015001</v>
      </c>
      <c r="D179" s="427" t="s">
        <v>859</v>
      </c>
      <c r="E179" s="476">
        <v>5</v>
      </c>
      <c r="F179" s="428" t="s">
        <v>693</v>
      </c>
      <c r="G179" s="491">
        <v>3500</v>
      </c>
      <c r="H179" s="429">
        <f>SUM(E179*G179*16%)</f>
        <v>2800</v>
      </c>
      <c r="I179" s="491">
        <f t="shared" si="11"/>
        <v>20300</v>
      </c>
      <c r="J179" s="414" t="s">
        <v>729</v>
      </c>
      <c r="K179" s="409" t="s">
        <v>709</v>
      </c>
      <c r="L179" s="410" t="s">
        <v>698</v>
      </c>
    </row>
    <row r="180" spans="1:12" ht="15" customHeight="1" x14ac:dyDescent="0.2">
      <c r="B180" s="437">
        <f t="shared" si="7"/>
        <v>155</v>
      </c>
      <c r="C180" s="427">
        <v>1101015001</v>
      </c>
      <c r="D180" s="427" t="s">
        <v>860</v>
      </c>
      <c r="E180" s="476">
        <v>25</v>
      </c>
      <c r="F180" s="428" t="s">
        <v>693</v>
      </c>
      <c r="G180" s="491">
        <v>1800</v>
      </c>
      <c r="H180" s="429">
        <f>SUM(E180*G180*16%)</f>
        <v>7200</v>
      </c>
      <c r="I180" s="491">
        <f t="shared" si="11"/>
        <v>52200</v>
      </c>
      <c r="J180" s="414" t="s">
        <v>729</v>
      </c>
      <c r="K180" s="409" t="s">
        <v>709</v>
      </c>
      <c r="L180" s="410" t="s">
        <v>698</v>
      </c>
    </row>
    <row r="181" spans="1:12" ht="15" customHeight="1" x14ac:dyDescent="0.2">
      <c r="B181" s="437">
        <f t="shared" si="7"/>
        <v>156</v>
      </c>
      <c r="C181" s="427">
        <v>1101015001</v>
      </c>
      <c r="D181" s="427" t="s">
        <v>861</v>
      </c>
      <c r="E181" s="476">
        <v>25</v>
      </c>
      <c r="F181" s="428" t="s">
        <v>693</v>
      </c>
      <c r="G181" s="491">
        <v>8000</v>
      </c>
      <c r="H181" s="429">
        <f>SUM(E181*G181)*16%</f>
        <v>32000</v>
      </c>
      <c r="I181" s="491">
        <f t="shared" si="11"/>
        <v>232000</v>
      </c>
      <c r="J181" s="414" t="s">
        <v>729</v>
      </c>
      <c r="K181" s="409" t="s">
        <v>709</v>
      </c>
      <c r="L181" s="410" t="s">
        <v>698</v>
      </c>
    </row>
    <row r="182" spans="1:12" ht="15" customHeight="1" x14ac:dyDescent="0.2">
      <c r="B182" s="437">
        <f t="shared" si="7"/>
        <v>157</v>
      </c>
      <c r="C182" s="427">
        <v>1101015001</v>
      </c>
      <c r="D182" s="427" t="s">
        <v>862</v>
      </c>
      <c r="E182" s="476">
        <v>36</v>
      </c>
      <c r="F182" s="428" t="s">
        <v>693</v>
      </c>
      <c r="G182" s="491">
        <v>8000</v>
      </c>
      <c r="H182" s="429">
        <f>SUM(E182*G182*16%)</f>
        <v>46080</v>
      </c>
      <c r="I182" s="491">
        <f t="shared" si="11"/>
        <v>334080</v>
      </c>
      <c r="J182" s="414" t="s">
        <v>729</v>
      </c>
      <c r="K182" s="409" t="s">
        <v>709</v>
      </c>
      <c r="L182" s="410" t="s">
        <v>698</v>
      </c>
    </row>
    <row r="183" spans="1:12" ht="15" customHeight="1" x14ac:dyDescent="0.2">
      <c r="B183" s="399"/>
      <c r="C183" s="399"/>
      <c r="D183" s="399"/>
      <c r="E183" s="479"/>
      <c r="F183" s="456"/>
      <c r="G183" s="488"/>
      <c r="H183" s="399"/>
      <c r="I183" s="519">
        <f>SUM(I60:I182)</f>
        <v>46879356.518144004</v>
      </c>
      <c r="J183" s="422"/>
      <c r="K183" s="405"/>
      <c r="L183" s="406"/>
    </row>
    <row r="184" spans="1:12" s="461" customFormat="1" ht="15" customHeight="1" x14ac:dyDescent="0.2">
      <c r="A184" s="377"/>
      <c r="B184" s="457"/>
      <c r="C184" s="457"/>
      <c r="D184" s="457"/>
      <c r="E184" s="483"/>
      <c r="F184" s="458"/>
      <c r="G184" s="498"/>
      <c r="H184" s="457"/>
      <c r="I184" s="498"/>
      <c r="J184" s="511" t="s">
        <v>863</v>
      </c>
      <c r="K184" s="459"/>
      <c r="L184" s="460"/>
    </row>
    <row r="185" spans="1:12" ht="15" customHeight="1" x14ac:dyDescent="0.2">
      <c r="B185" s="437">
        <f>SUM(B182+1)</f>
        <v>158</v>
      </c>
      <c r="C185" s="427">
        <v>1102015001</v>
      </c>
      <c r="D185" s="427" t="s">
        <v>865</v>
      </c>
      <c r="E185" s="476">
        <v>9</v>
      </c>
      <c r="F185" s="428" t="s">
        <v>693</v>
      </c>
      <c r="G185" s="491">
        <v>85000</v>
      </c>
      <c r="H185" s="429">
        <f>SUM(E185*G185)*16%</f>
        <v>122400</v>
      </c>
      <c r="I185" s="491">
        <f t="shared" ref="I185:I190" si="12">SUM(E185*G185+H185)</f>
        <v>887400</v>
      </c>
      <c r="J185" s="417" t="s">
        <v>864</v>
      </c>
      <c r="K185" s="405" t="s">
        <v>709</v>
      </c>
      <c r="L185" s="462" t="s">
        <v>698</v>
      </c>
    </row>
    <row r="186" spans="1:12" ht="15" customHeight="1" x14ac:dyDescent="0.2">
      <c r="B186" s="437">
        <f>SUM(B185+1)</f>
        <v>159</v>
      </c>
      <c r="C186" s="427">
        <v>1102015001</v>
      </c>
      <c r="D186" s="427" t="s">
        <v>866</v>
      </c>
      <c r="E186" s="476">
        <v>12</v>
      </c>
      <c r="F186" s="428" t="s">
        <v>693</v>
      </c>
      <c r="G186" s="491">
        <v>12000</v>
      </c>
      <c r="H186" s="429">
        <f>SUM(E186*G186)*16%</f>
        <v>23040</v>
      </c>
      <c r="I186" s="491">
        <f t="shared" si="12"/>
        <v>167040</v>
      </c>
      <c r="J186" s="417" t="s">
        <v>864</v>
      </c>
      <c r="K186" s="405" t="s">
        <v>709</v>
      </c>
      <c r="L186" s="462" t="s">
        <v>698</v>
      </c>
    </row>
    <row r="187" spans="1:12" ht="15" customHeight="1" x14ac:dyDescent="0.2">
      <c r="B187" s="437">
        <f t="shared" ref="B187:B220" si="13">SUM(B186+1)</f>
        <v>160</v>
      </c>
      <c r="C187" s="427">
        <v>1102015001</v>
      </c>
      <c r="D187" s="427" t="s">
        <v>867</v>
      </c>
      <c r="E187" s="476">
        <v>5</v>
      </c>
      <c r="F187" s="428" t="s">
        <v>693</v>
      </c>
      <c r="G187" s="491">
        <v>135000</v>
      </c>
      <c r="H187" s="429">
        <f>SUM(E187*G187)*16%</f>
        <v>108000</v>
      </c>
      <c r="I187" s="491">
        <f t="shared" si="12"/>
        <v>783000</v>
      </c>
      <c r="J187" s="417" t="s">
        <v>864</v>
      </c>
      <c r="K187" s="405" t="s">
        <v>709</v>
      </c>
      <c r="L187" s="462" t="s">
        <v>698</v>
      </c>
    </row>
    <row r="188" spans="1:12" ht="15" customHeight="1" x14ac:dyDescent="0.2">
      <c r="B188" s="437">
        <f t="shared" si="13"/>
        <v>161</v>
      </c>
      <c r="C188" s="427">
        <v>1102015001</v>
      </c>
      <c r="D188" s="427" t="s">
        <v>868</v>
      </c>
      <c r="E188" s="476">
        <v>5</v>
      </c>
      <c r="F188" s="428" t="s">
        <v>693</v>
      </c>
      <c r="G188" s="491">
        <v>90000</v>
      </c>
      <c r="H188" s="429">
        <f>SUM(E188*G188)*16%</f>
        <v>72000</v>
      </c>
      <c r="I188" s="491">
        <f t="shared" si="12"/>
        <v>522000</v>
      </c>
      <c r="J188" s="417" t="s">
        <v>864</v>
      </c>
      <c r="K188" s="405" t="s">
        <v>709</v>
      </c>
      <c r="L188" s="462" t="s">
        <v>698</v>
      </c>
    </row>
    <row r="189" spans="1:12" ht="15" customHeight="1" x14ac:dyDescent="0.2">
      <c r="B189" s="437">
        <f t="shared" si="13"/>
        <v>162</v>
      </c>
      <c r="C189" s="427">
        <v>1102015001</v>
      </c>
      <c r="D189" s="427" t="s">
        <v>869</v>
      </c>
      <c r="E189" s="476">
        <v>5</v>
      </c>
      <c r="F189" s="428" t="s">
        <v>693</v>
      </c>
      <c r="G189" s="491">
        <v>140000</v>
      </c>
      <c r="H189" s="429">
        <f>SUM(E189*G189*16%)</f>
        <v>112000</v>
      </c>
      <c r="I189" s="491">
        <f t="shared" si="12"/>
        <v>812000</v>
      </c>
      <c r="J189" s="417" t="s">
        <v>864</v>
      </c>
      <c r="K189" s="405" t="s">
        <v>709</v>
      </c>
      <c r="L189" s="462" t="s">
        <v>698</v>
      </c>
    </row>
    <row r="190" spans="1:12" ht="15" customHeight="1" x14ac:dyDescent="0.2">
      <c r="B190" s="437">
        <f t="shared" si="13"/>
        <v>163</v>
      </c>
      <c r="C190" s="427">
        <v>1102015001</v>
      </c>
      <c r="D190" s="427" t="s">
        <v>870</v>
      </c>
      <c r="E190" s="476">
        <v>5</v>
      </c>
      <c r="F190" s="428" t="s">
        <v>693</v>
      </c>
      <c r="G190" s="491">
        <v>90000</v>
      </c>
      <c r="H190" s="429">
        <f>SUM(E190*G190*16%)</f>
        <v>72000</v>
      </c>
      <c r="I190" s="491">
        <f t="shared" si="12"/>
        <v>522000</v>
      </c>
      <c r="J190" s="417" t="s">
        <v>864</v>
      </c>
      <c r="K190" s="405" t="s">
        <v>709</v>
      </c>
      <c r="L190" s="462" t="s">
        <v>698</v>
      </c>
    </row>
    <row r="191" spans="1:12" ht="15" customHeight="1" x14ac:dyDescent="0.2">
      <c r="B191" s="437">
        <f t="shared" si="13"/>
        <v>164</v>
      </c>
      <c r="C191" s="399">
        <v>1101015001</v>
      </c>
      <c r="D191" s="399" t="s">
        <v>871</v>
      </c>
      <c r="E191" s="479">
        <v>5</v>
      </c>
      <c r="F191" s="400" t="s">
        <v>693</v>
      </c>
      <c r="G191" s="488">
        <v>135000</v>
      </c>
      <c r="H191" s="401"/>
      <c r="I191" s="488">
        <f>SUM(E191*G191)</f>
        <v>675000</v>
      </c>
      <c r="J191" s="417" t="s">
        <v>864</v>
      </c>
      <c r="K191" s="405" t="s">
        <v>709</v>
      </c>
      <c r="L191" s="462" t="s">
        <v>698</v>
      </c>
    </row>
    <row r="192" spans="1:12" ht="15" customHeight="1" x14ac:dyDescent="0.2">
      <c r="B192" s="437">
        <f t="shared" si="13"/>
        <v>165</v>
      </c>
      <c r="C192" s="399">
        <v>1101015001</v>
      </c>
      <c r="D192" s="399" t="s">
        <v>872</v>
      </c>
      <c r="E192" s="479">
        <v>10</v>
      </c>
      <c r="F192" s="400" t="s">
        <v>693</v>
      </c>
      <c r="G192" s="488">
        <v>18000</v>
      </c>
      <c r="H192" s="401"/>
      <c r="I192" s="488">
        <f>SUM(E192*G192)</f>
        <v>180000</v>
      </c>
      <c r="J192" s="417" t="s">
        <v>864</v>
      </c>
      <c r="K192" s="405" t="s">
        <v>709</v>
      </c>
      <c r="L192" s="462" t="s">
        <v>698</v>
      </c>
    </row>
    <row r="193" spans="2:12" ht="15" customHeight="1" x14ac:dyDescent="0.2">
      <c r="B193" s="437">
        <f t="shared" si="13"/>
        <v>166</v>
      </c>
      <c r="C193" s="427">
        <v>1102015001</v>
      </c>
      <c r="D193" s="427" t="s">
        <v>873</v>
      </c>
      <c r="E193" s="476">
        <v>15</v>
      </c>
      <c r="F193" s="428" t="s">
        <v>693</v>
      </c>
      <c r="G193" s="491">
        <v>96000</v>
      </c>
      <c r="H193" s="429">
        <f>SUM(E193*G193)*16%</f>
        <v>230400</v>
      </c>
      <c r="I193" s="491">
        <f t="shared" ref="I193:I207" si="14">SUM(E193*G193+H193)</f>
        <v>1670400</v>
      </c>
      <c r="J193" s="417" t="s">
        <v>864</v>
      </c>
      <c r="K193" s="405" t="s">
        <v>709</v>
      </c>
      <c r="L193" s="462" t="s">
        <v>698</v>
      </c>
    </row>
    <row r="194" spans="2:12" ht="15" customHeight="1" x14ac:dyDescent="0.2">
      <c r="B194" s="437">
        <f t="shared" si="13"/>
        <v>167</v>
      </c>
      <c r="C194" s="427">
        <v>1102015001</v>
      </c>
      <c r="D194" s="427" t="s">
        <v>874</v>
      </c>
      <c r="E194" s="476">
        <v>30</v>
      </c>
      <c r="F194" s="428" t="s">
        <v>693</v>
      </c>
      <c r="G194" s="491">
        <v>4000</v>
      </c>
      <c r="H194" s="429">
        <f>SUM(E194*G194*16%)</f>
        <v>19200</v>
      </c>
      <c r="I194" s="491">
        <f t="shared" si="14"/>
        <v>139200</v>
      </c>
      <c r="J194" s="417" t="s">
        <v>864</v>
      </c>
      <c r="K194" s="405" t="s">
        <v>709</v>
      </c>
      <c r="L194" s="462" t="s">
        <v>698</v>
      </c>
    </row>
    <row r="195" spans="2:12" ht="15" customHeight="1" x14ac:dyDescent="0.2">
      <c r="B195" s="437">
        <f t="shared" si="13"/>
        <v>168</v>
      </c>
      <c r="C195" s="427">
        <v>1102015001</v>
      </c>
      <c r="D195" s="427" t="s">
        <v>875</v>
      </c>
      <c r="E195" s="476">
        <v>48</v>
      </c>
      <c r="F195" s="428" t="s">
        <v>693</v>
      </c>
      <c r="G195" s="491">
        <v>6500</v>
      </c>
      <c r="H195" s="429">
        <f>SUM(E195*G195)*16%</f>
        <v>49920</v>
      </c>
      <c r="I195" s="491">
        <f t="shared" si="14"/>
        <v>361920</v>
      </c>
      <c r="J195" s="417" t="s">
        <v>864</v>
      </c>
      <c r="K195" s="405" t="s">
        <v>709</v>
      </c>
      <c r="L195" s="462" t="s">
        <v>698</v>
      </c>
    </row>
    <row r="196" spans="2:12" ht="15" customHeight="1" x14ac:dyDescent="0.2">
      <c r="B196" s="437">
        <f t="shared" si="13"/>
        <v>169</v>
      </c>
      <c r="C196" s="427">
        <v>1102015001</v>
      </c>
      <c r="D196" s="427" t="s">
        <v>876</v>
      </c>
      <c r="E196" s="476">
        <v>48</v>
      </c>
      <c r="F196" s="428" t="s">
        <v>693</v>
      </c>
      <c r="G196" s="491">
        <v>5000</v>
      </c>
      <c r="H196" s="429">
        <f>SUM(E196*G196)*16%</f>
        <v>38400</v>
      </c>
      <c r="I196" s="491">
        <f t="shared" si="14"/>
        <v>278400</v>
      </c>
      <c r="J196" s="417" t="s">
        <v>864</v>
      </c>
      <c r="K196" s="405" t="s">
        <v>709</v>
      </c>
      <c r="L196" s="462" t="s">
        <v>698</v>
      </c>
    </row>
    <row r="197" spans="2:12" ht="15" customHeight="1" x14ac:dyDescent="0.2">
      <c r="B197" s="437">
        <f t="shared" si="13"/>
        <v>170</v>
      </c>
      <c r="C197" s="427">
        <v>1102015001</v>
      </c>
      <c r="D197" s="427" t="s">
        <v>877</v>
      </c>
      <c r="E197" s="476">
        <v>10</v>
      </c>
      <c r="F197" s="428" t="s">
        <v>693</v>
      </c>
      <c r="G197" s="491">
        <v>4500</v>
      </c>
      <c r="H197" s="429">
        <f>SUM(E197*G197)*16%</f>
        <v>7200</v>
      </c>
      <c r="I197" s="491">
        <f t="shared" si="14"/>
        <v>52200</v>
      </c>
      <c r="J197" s="417" t="s">
        <v>864</v>
      </c>
      <c r="K197" s="405" t="s">
        <v>709</v>
      </c>
      <c r="L197" s="462" t="s">
        <v>698</v>
      </c>
    </row>
    <row r="198" spans="2:12" ht="15" customHeight="1" x14ac:dyDescent="0.2">
      <c r="B198" s="437">
        <f t="shared" si="13"/>
        <v>171</v>
      </c>
      <c r="C198" s="427">
        <v>1102015001</v>
      </c>
      <c r="D198" s="427" t="s">
        <v>877</v>
      </c>
      <c r="E198" s="476">
        <v>10</v>
      </c>
      <c r="F198" s="428" t="s">
        <v>693</v>
      </c>
      <c r="G198" s="491">
        <v>4500</v>
      </c>
      <c r="H198" s="429">
        <f>SUM(E198*G198*16%)</f>
        <v>7200</v>
      </c>
      <c r="I198" s="491">
        <f t="shared" si="14"/>
        <v>52200</v>
      </c>
      <c r="J198" s="417" t="s">
        <v>864</v>
      </c>
      <c r="K198" s="405" t="s">
        <v>709</v>
      </c>
      <c r="L198" s="462" t="s">
        <v>698</v>
      </c>
    </row>
    <row r="199" spans="2:12" ht="15" customHeight="1" x14ac:dyDescent="0.2">
      <c r="B199" s="437">
        <f t="shared" si="13"/>
        <v>172</v>
      </c>
      <c r="C199" s="427">
        <v>1102015001</v>
      </c>
      <c r="D199" s="427" t="s">
        <v>878</v>
      </c>
      <c r="E199" s="476">
        <v>10</v>
      </c>
      <c r="F199" s="428" t="s">
        <v>693</v>
      </c>
      <c r="G199" s="491">
        <v>746.5</v>
      </c>
      <c r="H199" s="429">
        <f>SUM(E199*G199)*16%</f>
        <v>1194.4000000000001</v>
      </c>
      <c r="I199" s="491">
        <f>SUM(E199*G199+H199)-1</f>
        <v>8658.4</v>
      </c>
      <c r="J199" s="417" t="s">
        <v>864</v>
      </c>
      <c r="K199" s="405" t="s">
        <v>709</v>
      </c>
      <c r="L199" s="462" t="s">
        <v>698</v>
      </c>
    </row>
    <row r="200" spans="2:12" ht="15" customHeight="1" x14ac:dyDescent="0.2">
      <c r="B200" s="437">
        <f t="shared" si="13"/>
        <v>173</v>
      </c>
      <c r="C200" s="427">
        <v>1102015001</v>
      </c>
      <c r="D200" s="427" t="s">
        <v>879</v>
      </c>
      <c r="E200" s="476">
        <v>24</v>
      </c>
      <c r="F200" s="428" t="s">
        <v>693</v>
      </c>
      <c r="G200" s="491">
        <v>3500</v>
      </c>
      <c r="H200" s="429">
        <f>SUM(E200*G200*16%)</f>
        <v>13440</v>
      </c>
      <c r="I200" s="491">
        <f t="shared" si="14"/>
        <v>97440</v>
      </c>
      <c r="J200" s="417" t="s">
        <v>864</v>
      </c>
      <c r="K200" s="405" t="s">
        <v>709</v>
      </c>
      <c r="L200" s="462" t="s">
        <v>698</v>
      </c>
    </row>
    <row r="201" spans="2:12" ht="15" customHeight="1" x14ac:dyDescent="0.2">
      <c r="B201" s="437">
        <f t="shared" si="13"/>
        <v>174</v>
      </c>
      <c r="C201" s="427">
        <v>1102015001</v>
      </c>
      <c r="D201" s="427" t="s">
        <v>880</v>
      </c>
      <c r="E201" s="476">
        <v>12</v>
      </c>
      <c r="F201" s="428" t="s">
        <v>693</v>
      </c>
      <c r="G201" s="491">
        <v>6000</v>
      </c>
      <c r="H201" s="429">
        <f>SUM(E201*G201*16%)</f>
        <v>11520</v>
      </c>
      <c r="I201" s="491">
        <f t="shared" si="14"/>
        <v>83520</v>
      </c>
      <c r="J201" s="417" t="s">
        <v>864</v>
      </c>
      <c r="K201" s="405" t="s">
        <v>709</v>
      </c>
      <c r="L201" s="462" t="s">
        <v>698</v>
      </c>
    </row>
    <row r="202" spans="2:12" ht="15" customHeight="1" x14ac:dyDescent="0.2">
      <c r="B202" s="437">
        <f t="shared" si="13"/>
        <v>175</v>
      </c>
      <c r="C202" s="427">
        <v>1102015001</v>
      </c>
      <c r="D202" s="427" t="s">
        <v>881</v>
      </c>
      <c r="E202" s="476">
        <v>20</v>
      </c>
      <c r="F202" s="428" t="s">
        <v>693</v>
      </c>
      <c r="G202" s="491">
        <v>8500</v>
      </c>
      <c r="H202" s="429">
        <f>SUM(E202*G202)*16%</f>
        <v>27200</v>
      </c>
      <c r="I202" s="491">
        <f t="shared" si="14"/>
        <v>197200</v>
      </c>
      <c r="J202" s="417" t="s">
        <v>864</v>
      </c>
      <c r="K202" s="405" t="s">
        <v>709</v>
      </c>
      <c r="L202" s="462" t="s">
        <v>698</v>
      </c>
    </row>
    <row r="203" spans="2:12" ht="15" customHeight="1" x14ac:dyDescent="0.2">
      <c r="B203" s="437">
        <f t="shared" si="13"/>
        <v>176</v>
      </c>
      <c r="C203" s="427">
        <v>1102015001</v>
      </c>
      <c r="D203" s="427" t="s">
        <v>882</v>
      </c>
      <c r="E203" s="476">
        <v>50</v>
      </c>
      <c r="F203" s="428" t="s">
        <v>693</v>
      </c>
      <c r="G203" s="491">
        <v>5000</v>
      </c>
      <c r="H203" s="429">
        <f>SUM(E203*G203)*16%</f>
        <v>40000</v>
      </c>
      <c r="I203" s="491">
        <f t="shared" si="14"/>
        <v>290000</v>
      </c>
      <c r="J203" s="417" t="s">
        <v>864</v>
      </c>
      <c r="K203" s="405" t="s">
        <v>709</v>
      </c>
      <c r="L203" s="462" t="s">
        <v>698</v>
      </c>
    </row>
    <row r="204" spans="2:12" ht="15" customHeight="1" x14ac:dyDescent="0.2">
      <c r="B204" s="437">
        <f t="shared" si="13"/>
        <v>177</v>
      </c>
      <c r="C204" s="427">
        <v>1102015001</v>
      </c>
      <c r="D204" s="427" t="s">
        <v>883</v>
      </c>
      <c r="E204" s="476">
        <v>5</v>
      </c>
      <c r="F204" s="428" t="s">
        <v>693</v>
      </c>
      <c r="G204" s="491">
        <v>60000</v>
      </c>
      <c r="H204" s="429">
        <f>SUM(E204*G204)*16%</f>
        <v>48000</v>
      </c>
      <c r="I204" s="491">
        <f t="shared" si="14"/>
        <v>348000</v>
      </c>
      <c r="J204" s="417" t="s">
        <v>864</v>
      </c>
      <c r="K204" s="405" t="s">
        <v>709</v>
      </c>
      <c r="L204" s="462" t="s">
        <v>698</v>
      </c>
    </row>
    <row r="205" spans="2:12" ht="15" customHeight="1" x14ac:dyDescent="0.2">
      <c r="B205" s="437">
        <f t="shared" si="13"/>
        <v>178</v>
      </c>
      <c r="C205" s="427">
        <v>1102015001</v>
      </c>
      <c r="D205" s="427" t="s">
        <v>884</v>
      </c>
      <c r="E205" s="476">
        <v>6</v>
      </c>
      <c r="F205" s="428" t="s">
        <v>693</v>
      </c>
      <c r="G205" s="491">
        <v>16000</v>
      </c>
      <c r="H205" s="429">
        <f>SUM(E205*G205)*16%</f>
        <v>15360</v>
      </c>
      <c r="I205" s="491">
        <f t="shared" si="14"/>
        <v>111360</v>
      </c>
      <c r="J205" s="417" t="s">
        <v>864</v>
      </c>
      <c r="K205" s="405" t="s">
        <v>709</v>
      </c>
      <c r="L205" s="462" t="s">
        <v>698</v>
      </c>
    </row>
    <row r="206" spans="2:12" ht="15" customHeight="1" x14ac:dyDescent="0.2">
      <c r="B206" s="437">
        <f t="shared" si="13"/>
        <v>179</v>
      </c>
      <c r="C206" s="427">
        <v>1102015001</v>
      </c>
      <c r="D206" s="427" t="s">
        <v>885</v>
      </c>
      <c r="E206" s="476">
        <v>6</v>
      </c>
      <c r="F206" s="428" t="s">
        <v>693</v>
      </c>
      <c r="G206" s="491">
        <v>63000</v>
      </c>
      <c r="H206" s="429">
        <f>SUM(E206*G206)*16%</f>
        <v>60480</v>
      </c>
      <c r="I206" s="491">
        <f t="shared" si="14"/>
        <v>438480</v>
      </c>
      <c r="J206" s="417" t="s">
        <v>864</v>
      </c>
      <c r="K206" s="405" t="s">
        <v>709</v>
      </c>
      <c r="L206" s="462" t="s">
        <v>698</v>
      </c>
    </row>
    <row r="207" spans="2:12" ht="15" customHeight="1" x14ac:dyDescent="0.2">
      <c r="B207" s="437">
        <f t="shared" si="13"/>
        <v>180</v>
      </c>
      <c r="C207" s="427">
        <v>1102015001</v>
      </c>
      <c r="D207" s="427" t="s">
        <v>886</v>
      </c>
      <c r="E207" s="476">
        <v>22</v>
      </c>
      <c r="F207" s="428" t="s">
        <v>693</v>
      </c>
      <c r="G207" s="491">
        <v>8000</v>
      </c>
      <c r="H207" s="429">
        <f>SUM(E207*G207*16%)</f>
        <v>28160</v>
      </c>
      <c r="I207" s="491">
        <f t="shared" si="14"/>
        <v>204160</v>
      </c>
      <c r="J207" s="417" t="s">
        <v>864</v>
      </c>
      <c r="K207" s="405" t="s">
        <v>709</v>
      </c>
      <c r="L207" s="462" t="s">
        <v>698</v>
      </c>
    </row>
    <row r="208" spans="2:12" ht="15" customHeight="1" x14ac:dyDescent="0.2">
      <c r="B208" s="437">
        <f t="shared" si="13"/>
        <v>181</v>
      </c>
      <c r="C208" s="427">
        <v>1101015001</v>
      </c>
      <c r="D208" s="427" t="s">
        <v>887</v>
      </c>
      <c r="E208" s="476">
        <v>5</v>
      </c>
      <c r="F208" s="428" t="s">
        <v>693</v>
      </c>
      <c r="G208" s="491">
        <v>67200</v>
      </c>
      <c r="H208" s="429">
        <f>SUM(E208*G208*16%)</f>
        <v>53760</v>
      </c>
      <c r="I208" s="491">
        <f t="shared" ref="I208:I220" si="15">SUM(E208*G208+H208)</f>
        <v>389760</v>
      </c>
      <c r="J208" s="417" t="s">
        <v>864</v>
      </c>
      <c r="K208" s="405" t="s">
        <v>709</v>
      </c>
      <c r="L208" s="462" t="s">
        <v>698</v>
      </c>
    </row>
    <row r="209" spans="2:12" ht="15" customHeight="1" x14ac:dyDescent="0.2">
      <c r="B209" s="437">
        <f t="shared" si="13"/>
        <v>182</v>
      </c>
      <c r="C209" s="427">
        <v>1101015001</v>
      </c>
      <c r="D209" s="427" t="s">
        <v>888</v>
      </c>
      <c r="E209" s="476">
        <v>5</v>
      </c>
      <c r="F209" s="428" t="s">
        <v>693</v>
      </c>
      <c r="G209" s="491">
        <v>42000</v>
      </c>
      <c r="H209" s="429">
        <f>SUM(E209*G209)*16%</f>
        <v>33600</v>
      </c>
      <c r="I209" s="491">
        <f t="shared" si="15"/>
        <v>243600</v>
      </c>
      <c r="J209" s="417" t="s">
        <v>864</v>
      </c>
      <c r="K209" s="405" t="s">
        <v>709</v>
      </c>
      <c r="L209" s="462" t="s">
        <v>698</v>
      </c>
    </row>
    <row r="210" spans="2:12" ht="15" customHeight="1" x14ac:dyDescent="0.2">
      <c r="B210" s="437">
        <f t="shared" si="13"/>
        <v>183</v>
      </c>
      <c r="C210" s="427">
        <v>1102015001</v>
      </c>
      <c r="D210" s="427" t="s">
        <v>889</v>
      </c>
      <c r="E210" s="476">
        <v>10</v>
      </c>
      <c r="F210" s="428" t="s">
        <v>693</v>
      </c>
      <c r="G210" s="491">
        <v>57000</v>
      </c>
      <c r="H210" s="429">
        <f>SUM(E210*G210)*16%</f>
        <v>91200</v>
      </c>
      <c r="I210" s="491">
        <f t="shared" si="15"/>
        <v>661200</v>
      </c>
      <c r="J210" s="417" t="s">
        <v>864</v>
      </c>
      <c r="K210" s="405" t="s">
        <v>709</v>
      </c>
      <c r="L210" s="462" t="s">
        <v>698</v>
      </c>
    </row>
    <row r="211" spans="2:12" ht="15" customHeight="1" x14ac:dyDescent="0.2">
      <c r="B211" s="437">
        <f t="shared" si="13"/>
        <v>184</v>
      </c>
      <c r="C211" s="427">
        <v>1101015001</v>
      </c>
      <c r="D211" s="427" t="s">
        <v>890</v>
      </c>
      <c r="E211" s="476">
        <v>20</v>
      </c>
      <c r="F211" s="428" t="s">
        <v>693</v>
      </c>
      <c r="G211" s="491">
        <v>42000</v>
      </c>
      <c r="H211" s="429">
        <f>SUM(E211*G211)*16%</f>
        <v>134400</v>
      </c>
      <c r="I211" s="491">
        <f t="shared" si="15"/>
        <v>974400</v>
      </c>
      <c r="J211" s="417" t="s">
        <v>864</v>
      </c>
      <c r="K211" s="405" t="s">
        <v>709</v>
      </c>
      <c r="L211" s="462" t="s">
        <v>698</v>
      </c>
    </row>
    <row r="212" spans="2:12" ht="15" customHeight="1" x14ac:dyDescent="0.2">
      <c r="B212" s="437">
        <f t="shared" si="13"/>
        <v>185</v>
      </c>
      <c r="C212" s="427">
        <v>1101015001</v>
      </c>
      <c r="D212" s="427" t="s">
        <v>891</v>
      </c>
      <c r="E212" s="476">
        <v>20</v>
      </c>
      <c r="F212" s="428" t="s">
        <v>693</v>
      </c>
      <c r="G212" s="491">
        <v>3000</v>
      </c>
      <c r="H212" s="429">
        <f>SUM(E212*G212*16%)</f>
        <v>9600</v>
      </c>
      <c r="I212" s="491">
        <f t="shared" si="15"/>
        <v>69600</v>
      </c>
      <c r="J212" s="417" t="s">
        <v>864</v>
      </c>
      <c r="K212" s="405" t="s">
        <v>709</v>
      </c>
      <c r="L212" s="462" t="s">
        <v>698</v>
      </c>
    </row>
    <row r="213" spans="2:12" ht="15" customHeight="1" x14ac:dyDescent="0.2">
      <c r="B213" s="437">
        <f t="shared" si="13"/>
        <v>186</v>
      </c>
      <c r="C213" s="427">
        <v>1101015001</v>
      </c>
      <c r="D213" s="427" t="s">
        <v>892</v>
      </c>
      <c r="E213" s="476">
        <v>10</v>
      </c>
      <c r="F213" s="428" t="s">
        <v>693</v>
      </c>
      <c r="G213" s="491">
        <v>2100</v>
      </c>
      <c r="H213" s="429">
        <f>SUM(E213*G213)*16%</f>
        <v>3360</v>
      </c>
      <c r="I213" s="491">
        <f t="shared" si="15"/>
        <v>24360</v>
      </c>
      <c r="J213" s="417" t="s">
        <v>864</v>
      </c>
      <c r="K213" s="405" t="s">
        <v>709</v>
      </c>
      <c r="L213" s="462" t="s">
        <v>698</v>
      </c>
    </row>
    <row r="214" spans="2:12" ht="15" customHeight="1" x14ac:dyDescent="0.2">
      <c r="B214" s="437">
        <f t="shared" si="13"/>
        <v>187</v>
      </c>
      <c r="C214" s="427">
        <v>1102015001</v>
      </c>
      <c r="D214" s="427" t="s">
        <v>893</v>
      </c>
      <c r="E214" s="476">
        <v>12</v>
      </c>
      <c r="F214" s="428" t="s">
        <v>693</v>
      </c>
      <c r="G214" s="491">
        <v>16000</v>
      </c>
      <c r="H214" s="429">
        <f>SUM(E214*G214*16%)</f>
        <v>30720</v>
      </c>
      <c r="I214" s="491">
        <f t="shared" si="15"/>
        <v>222720</v>
      </c>
      <c r="J214" s="417" t="s">
        <v>864</v>
      </c>
      <c r="K214" s="405" t="s">
        <v>709</v>
      </c>
      <c r="L214" s="462" t="s">
        <v>698</v>
      </c>
    </row>
    <row r="215" spans="2:12" ht="15" customHeight="1" x14ac:dyDescent="0.2">
      <c r="B215" s="437">
        <f t="shared" si="13"/>
        <v>188</v>
      </c>
      <c r="C215" s="427">
        <v>1102015001</v>
      </c>
      <c r="D215" s="427" t="s">
        <v>894</v>
      </c>
      <c r="E215" s="476">
        <v>12</v>
      </c>
      <c r="F215" s="428" t="s">
        <v>693</v>
      </c>
      <c r="G215" s="491">
        <v>12000</v>
      </c>
      <c r="H215" s="429">
        <f>SUM(E215*G215)*16%</f>
        <v>23040</v>
      </c>
      <c r="I215" s="491">
        <f t="shared" si="15"/>
        <v>167040</v>
      </c>
      <c r="J215" s="417" t="s">
        <v>864</v>
      </c>
      <c r="K215" s="405" t="s">
        <v>709</v>
      </c>
      <c r="L215" s="462" t="s">
        <v>698</v>
      </c>
    </row>
    <row r="216" spans="2:12" ht="15" customHeight="1" x14ac:dyDescent="0.2">
      <c r="B216" s="437">
        <f t="shared" si="13"/>
        <v>189</v>
      </c>
      <c r="C216" s="427">
        <v>1101015001</v>
      </c>
      <c r="D216" s="427" t="s">
        <v>895</v>
      </c>
      <c r="E216" s="476">
        <v>36</v>
      </c>
      <c r="F216" s="428" t="s">
        <v>693</v>
      </c>
      <c r="G216" s="491">
        <v>4000</v>
      </c>
      <c r="H216" s="429">
        <f>SUM(E216*G216)*16%</f>
        <v>23040</v>
      </c>
      <c r="I216" s="491">
        <f t="shared" si="15"/>
        <v>167040</v>
      </c>
      <c r="J216" s="417" t="s">
        <v>864</v>
      </c>
      <c r="K216" s="405" t="s">
        <v>709</v>
      </c>
      <c r="L216" s="462" t="s">
        <v>698</v>
      </c>
    </row>
    <row r="217" spans="2:12" ht="15" customHeight="1" x14ac:dyDescent="0.2">
      <c r="B217" s="437">
        <f t="shared" si="13"/>
        <v>190</v>
      </c>
      <c r="C217" s="427">
        <v>1101015001</v>
      </c>
      <c r="D217" s="427" t="s">
        <v>896</v>
      </c>
      <c r="E217" s="476">
        <v>10</v>
      </c>
      <c r="F217" s="428" t="s">
        <v>693</v>
      </c>
      <c r="G217" s="491">
        <v>6000</v>
      </c>
      <c r="H217" s="429">
        <f>SUM(E217*G217*16%)</f>
        <v>9600</v>
      </c>
      <c r="I217" s="491">
        <f t="shared" si="15"/>
        <v>69600</v>
      </c>
      <c r="J217" s="417" t="s">
        <v>864</v>
      </c>
      <c r="K217" s="405" t="s">
        <v>709</v>
      </c>
      <c r="L217" s="462" t="s">
        <v>698</v>
      </c>
    </row>
    <row r="218" spans="2:12" ht="15" customHeight="1" x14ac:dyDescent="0.2">
      <c r="B218" s="437">
        <f t="shared" si="13"/>
        <v>191</v>
      </c>
      <c r="C218" s="427">
        <v>1101015001</v>
      </c>
      <c r="D218" s="427" t="s">
        <v>897</v>
      </c>
      <c r="E218" s="476">
        <v>15</v>
      </c>
      <c r="F218" s="428" t="s">
        <v>693</v>
      </c>
      <c r="G218" s="491">
        <v>10000</v>
      </c>
      <c r="H218" s="429">
        <f>SUM(E218*G218*16%)</f>
        <v>24000</v>
      </c>
      <c r="I218" s="491">
        <f t="shared" si="15"/>
        <v>174000</v>
      </c>
      <c r="J218" s="417" t="s">
        <v>864</v>
      </c>
      <c r="K218" s="405" t="s">
        <v>709</v>
      </c>
      <c r="L218" s="462" t="s">
        <v>698</v>
      </c>
    </row>
    <row r="219" spans="2:12" ht="15" customHeight="1" x14ac:dyDescent="0.2">
      <c r="B219" s="437">
        <f t="shared" si="13"/>
        <v>192</v>
      </c>
      <c r="C219" s="427">
        <v>1102015001</v>
      </c>
      <c r="D219" s="427" t="s">
        <v>898</v>
      </c>
      <c r="E219" s="476">
        <v>72</v>
      </c>
      <c r="F219" s="428" t="s">
        <v>693</v>
      </c>
      <c r="G219" s="491">
        <v>6500</v>
      </c>
      <c r="H219" s="429">
        <f>SUM(E219*G219)*16%</f>
        <v>74880</v>
      </c>
      <c r="I219" s="491">
        <f t="shared" si="15"/>
        <v>542880</v>
      </c>
      <c r="J219" s="417" t="s">
        <v>864</v>
      </c>
      <c r="K219" s="405" t="s">
        <v>709</v>
      </c>
      <c r="L219" s="462" t="s">
        <v>698</v>
      </c>
    </row>
    <row r="220" spans="2:12" ht="15" customHeight="1" x14ac:dyDescent="0.2">
      <c r="B220" s="437">
        <f t="shared" si="13"/>
        <v>193</v>
      </c>
      <c r="C220" s="427">
        <v>1102015001</v>
      </c>
      <c r="D220" s="427" t="s">
        <v>899</v>
      </c>
      <c r="E220" s="476">
        <v>72</v>
      </c>
      <c r="F220" s="428" t="s">
        <v>693</v>
      </c>
      <c r="G220" s="491">
        <v>3800</v>
      </c>
      <c r="H220" s="429">
        <f>SUM(E220*G220)*16%</f>
        <v>43776</v>
      </c>
      <c r="I220" s="491">
        <f t="shared" si="15"/>
        <v>317376</v>
      </c>
      <c r="J220" s="417" t="s">
        <v>864</v>
      </c>
      <c r="K220" s="405" t="s">
        <v>709</v>
      </c>
      <c r="L220" s="462" t="s">
        <v>698</v>
      </c>
    </row>
    <row r="221" spans="2:12" ht="15" customHeight="1" x14ac:dyDescent="0.2">
      <c r="B221" s="464"/>
      <c r="C221" s="464"/>
      <c r="D221" s="464"/>
      <c r="E221" s="484"/>
      <c r="F221" s="465"/>
      <c r="G221" s="499"/>
      <c r="H221" s="464"/>
      <c r="I221" s="520">
        <f>SUM(I185:I220)</f>
        <v>12905154.4</v>
      </c>
      <c r="J221" s="512" t="s">
        <v>900</v>
      </c>
      <c r="K221" s="466"/>
      <c r="L221" s="467"/>
    </row>
    <row r="222" spans="2:12" ht="15" customHeight="1" x14ac:dyDescent="0.2">
      <c r="B222" s="468" t="s">
        <v>901</v>
      </c>
      <c r="C222" s="468"/>
      <c r="D222" s="464"/>
      <c r="E222" s="782" t="s">
        <v>914</v>
      </c>
      <c r="F222" s="783"/>
      <c r="G222" s="520">
        <f>+DATOS!D28</f>
        <v>89021778</v>
      </c>
      <c r="H222" s="464"/>
      <c r="I222" s="520">
        <f>+I59+I56+I53+I49+I33+I30+I21+I17+I12+I8</f>
        <v>140714510.90526402</v>
      </c>
      <c r="J222" s="513"/>
      <c r="K222" s="469"/>
      <c r="L222" s="464"/>
    </row>
    <row r="223" spans="2:12" ht="15" customHeight="1" x14ac:dyDescent="0.2"/>
    <row r="224" spans="2:12" ht="15" customHeight="1" x14ac:dyDescent="0.2"/>
    <row r="225" spans="4:9" ht="15" customHeight="1" x14ac:dyDescent="0.2"/>
    <row r="226" spans="4:9" ht="15" customHeight="1" x14ac:dyDescent="0.2"/>
    <row r="227" spans="4:9" ht="15" customHeight="1" x14ac:dyDescent="0.2">
      <c r="G227" s="407"/>
      <c r="H227" s="407"/>
      <c r="I227" s="407"/>
    </row>
    <row r="228" spans="4:9" ht="15" customHeight="1" x14ac:dyDescent="0.2"/>
    <row r="229" spans="4:9" ht="15" customHeight="1" thickBot="1" x14ac:dyDescent="0.25">
      <c r="D229" s="471"/>
    </row>
    <row r="230" spans="4:9" ht="15" customHeight="1" x14ac:dyDescent="0.2">
      <c r="D230" s="375" t="str">
        <f>+DATOS!C7</f>
        <v>DORIAN ALEXANDER AGUDELO OROZCO</v>
      </c>
    </row>
    <row r="231" spans="4:9" ht="15" customHeight="1" x14ac:dyDescent="0.2">
      <c r="D231" s="475" t="s">
        <v>116</v>
      </c>
    </row>
    <row r="232" spans="4:9" ht="15" customHeight="1" x14ac:dyDescent="0.2">
      <c r="F232" s="375"/>
      <c r="G232" s="480"/>
      <c r="I232" s="480"/>
    </row>
    <row r="233" spans="4:9" ht="15" customHeight="1" x14ac:dyDescent="0.2"/>
  </sheetData>
  <autoFilter ref="B6:L7" xr:uid="{00000000-0009-0000-0000-000005000000}">
    <filterColumn colId="3" showButton="0"/>
  </autoFilter>
  <mergeCells count="22">
    <mergeCell ref="G5:J5"/>
    <mergeCell ref="K6:K7"/>
    <mergeCell ref="L6:L7"/>
    <mergeCell ref="E8:F8"/>
    <mergeCell ref="E59:F59"/>
    <mergeCell ref="E53:F53"/>
    <mergeCell ref="E222:F222"/>
    <mergeCell ref="B1:L1"/>
    <mergeCell ref="B2:L2"/>
    <mergeCell ref="B6:B7"/>
    <mergeCell ref="C6:C7"/>
    <mergeCell ref="D6:D7"/>
    <mergeCell ref="E6:F6"/>
    <mergeCell ref="G6:G7"/>
    <mergeCell ref="I6:I7"/>
    <mergeCell ref="J6:J7"/>
    <mergeCell ref="E12:F12"/>
    <mergeCell ref="E49:F49"/>
    <mergeCell ref="E33:F33"/>
    <mergeCell ref="E30:F30"/>
    <mergeCell ref="E21:F21"/>
    <mergeCell ref="E17:F17"/>
  </mergeCells>
  <printOptions horizontalCentered="1"/>
  <pageMargins left="0.19685039370078741" right="0.19685039370078741" top="0.39370078740157483" bottom="0.39370078740157483" header="0" footer="0"/>
  <pageSetup scale="60" orientation="landscape"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tabColor rgb="FF7030A0"/>
  </sheetPr>
  <dimension ref="A1:R148"/>
  <sheetViews>
    <sheetView zoomScale="60" zoomScaleNormal="60" workbookViewId="0">
      <selection activeCell="L20" sqref="L20"/>
    </sheetView>
  </sheetViews>
  <sheetFormatPr baseColWidth="10" defaultColWidth="11.42578125" defaultRowHeight="12" customHeight="1" x14ac:dyDescent="0.2"/>
  <cols>
    <col min="1" max="1" width="10.7109375" style="234" customWidth="1"/>
    <col min="2" max="2" width="10.42578125" style="234" customWidth="1"/>
    <col min="3" max="3" width="44.28515625" style="332" customWidth="1"/>
    <col min="4" max="14" width="15.85546875" style="332" customWidth="1"/>
    <col min="15" max="15" width="16.85546875" style="332" customWidth="1"/>
    <col min="16" max="16" width="19.7109375" style="234" customWidth="1"/>
    <col min="17" max="17" width="14" style="234" customWidth="1"/>
    <col min="18" max="18" width="13.42578125" style="254" customWidth="1"/>
    <col min="19" max="16384" width="11.42578125" style="234"/>
  </cols>
  <sheetData>
    <row r="1" spans="1:18" ht="12" customHeight="1" x14ac:dyDescent="0.2">
      <c r="A1" s="235"/>
      <c r="B1" s="235"/>
      <c r="C1" s="330"/>
      <c r="D1" s="330"/>
      <c r="E1" s="330"/>
      <c r="F1" s="330"/>
      <c r="G1" s="330"/>
      <c r="H1" s="330"/>
      <c r="I1" s="330"/>
      <c r="J1" s="330"/>
      <c r="K1" s="330"/>
      <c r="L1" s="330"/>
      <c r="M1" s="330"/>
      <c r="N1" s="330"/>
      <c r="O1" s="330"/>
    </row>
    <row r="2" spans="1:18" ht="12" customHeight="1" x14ac:dyDescent="0.2">
      <c r="A2" s="235"/>
      <c r="B2" s="235"/>
      <c r="C2" s="330"/>
      <c r="D2" s="330"/>
      <c r="E2" s="330"/>
      <c r="F2" s="330"/>
      <c r="G2" s="330"/>
      <c r="H2" s="330"/>
      <c r="I2" s="330"/>
      <c r="J2" s="330"/>
      <c r="K2" s="330"/>
      <c r="L2" s="330"/>
      <c r="M2" s="330"/>
      <c r="N2" s="330"/>
      <c r="O2" s="330"/>
    </row>
    <row r="3" spans="1:18" ht="12" customHeight="1" x14ac:dyDescent="0.2">
      <c r="A3" s="235"/>
      <c r="B3" s="235"/>
      <c r="C3" s="330"/>
      <c r="D3" s="330"/>
      <c r="E3" s="330"/>
      <c r="F3" s="330"/>
      <c r="G3" s="330"/>
      <c r="H3" s="330"/>
      <c r="I3" s="330"/>
      <c r="J3" s="330"/>
      <c r="K3" s="330"/>
      <c r="L3" s="330"/>
      <c r="M3" s="330"/>
      <c r="N3" s="330"/>
      <c r="O3" s="330"/>
    </row>
    <row r="4" spans="1:18" ht="12" customHeight="1" x14ac:dyDescent="0.2">
      <c r="A4" s="235"/>
      <c r="B4" s="235"/>
      <c r="C4" s="330"/>
      <c r="D4" s="330"/>
      <c r="E4" s="330"/>
      <c r="F4" s="330"/>
      <c r="G4" s="330"/>
      <c r="H4" s="330"/>
      <c r="I4" s="330"/>
      <c r="J4" s="330"/>
      <c r="K4" s="330"/>
      <c r="L4" s="330"/>
      <c r="M4" s="330"/>
      <c r="N4" s="330"/>
      <c r="O4" s="330"/>
    </row>
    <row r="5" spans="1:18" ht="12" customHeight="1" x14ac:dyDescent="0.2">
      <c r="A5" s="235"/>
      <c r="B5" s="235"/>
      <c r="C5" s="330"/>
      <c r="D5" s="330"/>
      <c r="E5" s="330"/>
      <c r="F5" s="330"/>
      <c r="G5" s="330"/>
      <c r="H5" s="330"/>
      <c r="I5" s="330"/>
      <c r="J5" s="330"/>
      <c r="K5" s="330"/>
      <c r="L5" s="330"/>
      <c r="M5" s="330"/>
      <c r="N5" s="330"/>
      <c r="O5" s="330"/>
    </row>
    <row r="6" spans="1:18" ht="12" customHeight="1" x14ac:dyDescent="0.2">
      <c r="A6" s="235"/>
      <c r="B6" s="235"/>
      <c r="C6" s="330"/>
      <c r="D6" s="330"/>
      <c r="E6" s="330"/>
      <c r="F6" s="349"/>
      <c r="G6" s="330"/>
      <c r="H6" s="330"/>
      <c r="I6" s="330"/>
      <c r="J6" s="330"/>
      <c r="K6" s="330"/>
      <c r="L6" s="330"/>
      <c r="M6" s="330"/>
      <c r="N6" s="330"/>
      <c r="O6" s="330"/>
    </row>
    <row r="7" spans="1:18" ht="12" customHeight="1" x14ac:dyDescent="0.2">
      <c r="A7" s="235"/>
      <c r="B7" s="235"/>
      <c r="C7" s="330"/>
      <c r="D7" s="330"/>
      <c r="E7" s="330"/>
      <c r="F7" s="349"/>
      <c r="G7" s="330"/>
      <c r="H7" s="330"/>
      <c r="I7" s="330"/>
      <c r="J7" s="330"/>
      <c r="K7" s="330"/>
      <c r="L7" s="330"/>
      <c r="M7" s="330"/>
      <c r="N7" s="330"/>
      <c r="O7" s="330"/>
    </row>
    <row r="8" spans="1:18" ht="12" customHeight="1" x14ac:dyDescent="0.2">
      <c r="A8" s="235"/>
      <c r="B8" s="235"/>
      <c r="C8" s="330"/>
      <c r="D8" s="330"/>
      <c r="E8" s="330"/>
      <c r="F8" s="349"/>
      <c r="G8" s="330"/>
      <c r="H8" s="330"/>
      <c r="I8" s="330"/>
      <c r="J8" s="330"/>
      <c r="K8" s="330"/>
      <c r="L8" s="330"/>
      <c r="M8" s="330"/>
      <c r="N8" s="330"/>
      <c r="O8" s="330"/>
    </row>
    <row r="9" spans="1:18" ht="12" customHeight="1" x14ac:dyDescent="0.2">
      <c r="A9" s="235"/>
      <c r="B9" s="235"/>
      <c r="C9" s="330"/>
      <c r="D9" s="330"/>
      <c r="E9" s="330"/>
      <c r="F9" s="349"/>
      <c r="G9" s="330"/>
      <c r="H9" s="330"/>
      <c r="I9" s="330"/>
      <c r="J9" s="330"/>
      <c r="K9" s="330"/>
      <c r="L9" s="330"/>
      <c r="M9" s="330"/>
      <c r="N9" s="330"/>
      <c r="O9" s="330"/>
    </row>
    <row r="10" spans="1:18" ht="12" customHeight="1" x14ac:dyDescent="0.2">
      <c r="A10" s="235"/>
      <c r="B10" s="235"/>
      <c r="C10" s="330"/>
      <c r="D10" s="330"/>
      <c r="E10" s="330"/>
      <c r="F10" s="349"/>
      <c r="G10" s="330"/>
      <c r="H10" s="330"/>
      <c r="I10" s="330"/>
      <c r="J10" s="330"/>
      <c r="K10" s="330"/>
      <c r="L10" s="330"/>
      <c r="M10" s="330"/>
      <c r="N10" s="330"/>
      <c r="O10" s="330"/>
    </row>
    <row r="11" spans="1:18" ht="12" customHeight="1" x14ac:dyDescent="0.2">
      <c r="A11" s="235"/>
      <c r="B11" s="235"/>
      <c r="C11" s="330"/>
      <c r="D11" s="330"/>
      <c r="E11" s="330"/>
      <c r="F11" s="330"/>
      <c r="G11" s="330"/>
      <c r="H11" s="330"/>
      <c r="I11" s="330"/>
      <c r="J11" s="330"/>
      <c r="K11" s="330"/>
      <c r="L11" s="330"/>
      <c r="M11" s="330"/>
      <c r="N11" s="330"/>
      <c r="O11" s="330"/>
    </row>
    <row r="12" spans="1:18" ht="12" customHeight="1" x14ac:dyDescent="0.2">
      <c r="A12" s="235"/>
      <c r="B12" s="235"/>
      <c r="C12" s="330"/>
      <c r="D12" s="330"/>
      <c r="E12" s="330"/>
      <c r="F12" s="330"/>
      <c r="G12" s="330"/>
      <c r="H12" s="330"/>
      <c r="I12" s="330"/>
      <c r="J12" s="330"/>
      <c r="K12" s="330"/>
      <c r="L12" s="330"/>
      <c r="M12" s="330"/>
      <c r="N12" s="330"/>
      <c r="O12" s="330"/>
    </row>
    <row r="13" spans="1:18" ht="12" customHeight="1" x14ac:dyDescent="0.2">
      <c r="A13" s="235"/>
      <c r="B13" s="235"/>
      <c r="C13" s="330"/>
      <c r="D13" s="330"/>
      <c r="E13" s="330"/>
      <c r="F13" s="330"/>
      <c r="G13" s="330"/>
      <c r="H13" s="330"/>
      <c r="I13" s="330"/>
      <c r="J13" s="330"/>
      <c r="K13" s="330"/>
      <c r="L13" s="330"/>
      <c r="M13" s="330"/>
      <c r="N13" s="330"/>
      <c r="O13" s="330"/>
    </row>
    <row r="14" spans="1:18" ht="12" customHeight="1" x14ac:dyDescent="0.2">
      <c r="A14" s="235"/>
      <c r="B14" s="235"/>
      <c r="C14" s="330"/>
      <c r="D14" s="330"/>
      <c r="E14" s="330"/>
      <c r="F14" s="330"/>
      <c r="G14" s="330"/>
      <c r="H14" s="330"/>
      <c r="I14" s="330"/>
      <c r="J14" s="330"/>
      <c r="K14" s="330"/>
      <c r="L14" s="330"/>
      <c r="M14" s="330"/>
      <c r="N14" s="330"/>
      <c r="O14" s="330"/>
    </row>
    <row r="16" spans="1:18" ht="12" customHeight="1" x14ac:dyDescent="0.2">
      <c r="A16" s="817" t="s">
        <v>432</v>
      </c>
      <c r="B16" s="817"/>
      <c r="C16" s="333" t="s">
        <v>433</v>
      </c>
      <c r="D16" s="372"/>
      <c r="E16" s="329" t="s">
        <v>55</v>
      </c>
      <c r="F16" s="329" t="s">
        <v>56</v>
      </c>
      <c r="G16" s="329" t="s">
        <v>57</v>
      </c>
      <c r="H16" s="329" t="s">
        <v>58</v>
      </c>
      <c r="I16" s="329" t="s">
        <v>59</v>
      </c>
      <c r="J16" s="329" t="s">
        <v>60</v>
      </c>
      <c r="K16" s="329" t="s">
        <v>61</v>
      </c>
      <c r="L16" s="329" t="s">
        <v>62</v>
      </c>
      <c r="M16" s="329" t="s">
        <v>63</v>
      </c>
      <c r="N16" s="329" t="s">
        <v>64</v>
      </c>
      <c r="O16" s="329" t="s">
        <v>65</v>
      </c>
      <c r="P16" s="252" t="s">
        <v>66</v>
      </c>
      <c r="Q16" s="252" t="s">
        <v>54</v>
      </c>
      <c r="R16" s="255"/>
    </row>
    <row r="17" spans="1:18" ht="12" customHeight="1" x14ac:dyDescent="0.2">
      <c r="A17" s="818" t="s">
        <v>434</v>
      </c>
      <c r="B17" s="818"/>
      <c r="C17" s="819"/>
      <c r="D17" s="334">
        <f>+'NO liquidacion del presupuesto'!D39</f>
        <v>89021778</v>
      </c>
      <c r="E17" s="334">
        <f t="shared" ref="E17:P17" si="0">+E18+E35</f>
        <v>0</v>
      </c>
      <c r="F17" s="334">
        <f t="shared" si="0"/>
        <v>823111.11111111112</v>
      </c>
      <c r="G17" s="334">
        <f t="shared" si="0"/>
        <v>131737622.1111111</v>
      </c>
      <c r="H17" s="334">
        <f t="shared" si="0"/>
        <v>853111.11111111112</v>
      </c>
      <c r="I17" s="334">
        <f t="shared" si="0"/>
        <v>843111.11111111112</v>
      </c>
      <c r="J17" s="334">
        <f t="shared" si="0"/>
        <v>12000</v>
      </c>
      <c r="K17" s="334">
        <f t="shared" si="0"/>
        <v>823111.11111111112</v>
      </c>
      <c r="L17" s="334">
        <f t="shared" si="0"/>
        <v>822111.11111111112</v>
      </c>
      <c r="M17" s="334">
        <f t="shared" si="0"/>
        <v>822111.11111111112</v>
      </c>
      <c r="N17" s="334">
        <f t="shared" si="0"/>
        <v>1137111.111111111</v>
      </c>
      <c r="O17" s="334">
        <f t="shared" si="0"/>
        <v>1006111.1111111111</v>
      </c>
      <c r="P17" s="253">
        <f t="shared" si="0"/>
        <v>0</v>
      </c>
      <c r="Q17" s="253">
        <f>+Q18+Q35</f>
        <v>138879511</v>
      </c>
      <c r="R17" s="256">
        <f>+D17-Q17</f>
        <v>-49857733</v>
      </c>
    </row>
    <row r="18" spans="1:18" ht="12" customHeight="1" x14ac:dyDescent="0.2">
      <c r="A18" s="820" t="s">
        <v>436</v>
      </c>
      <c r="B18" s="820"/>
      <c r="C18" s="821"/>
      <c r="D18" s="335">
        <f>+'NO liquidacion del presupuesto'!D40</f>
        <v>88889778</v>
      </c>
      <c r="E18" s="335">
        <f t="shared" ref="E18:P18" si="1">+E19+E24+E26+E28+E33</f>
        <v>0</v>
      </c>
      <c r="F18" s="335">
        <f t="shared" si="1"/>
        <v>811111.11111111112</v>
      </c>
      <c r="G18" s="335">
        <f t="shared" si="1"/>
        <v>131725622.1111111</v>
      </c>
      <c r="H18" s="335">
        <f t="shared" si="1"/>
        <v>811111.11111111112</v>
      </c>
      <c r="I18" s="335">
        <f t="shared" si="1"/>
        <v>811111.11111111112</v>
      </c>
      <c r="J18" s="335">
        <f t="shared" si="1"/>
        <v>0</v>
      </c>
      <c r="K18" s="335">
        <f t="shared" si="1"/>
        <v>811111.11111111112</v>
      </c>
      <c r="L18" s="335">
        <f t="shared" si="1"/>
        <v>811111.11111111112</v>
      </c>
      <c r="M18" s="335">
        <f t="shared" si="1"/>
        <v>811111.11111111112</v>
      </c>
      <c r="N18" s="335">
        <f t="shared" si="1"/>
        <v>1126111.111111111</v>
      </c>
      <c r="O18" s="335">
        <f t="shared" si="1"/>
        <v>996111.11111111112</v>
      </c>
      <c r="P18" s="236">
        <f t="shared" si="1"/>
        <v>0</v>
      </c>
      <c r="Q18" s="236">
        <f>+Q19+Q24+Q26+Q28+Q33</f>
        <v>138714511</v>
      </c>
      <c r="R18" s="256">
        <f t="shared" ref="R18:R81" si="2">+D18-Q18</f>
        <v>-49824733</v>
      </c>
    </row>
    <row r="19" spans="1:18" ht="12" customHeight="1" x14ac:dyDescent="0.2">
      <c r="A19" s="237" t="s">
        <v>437</v>
      </c>
      <c r="B19" s="822" t="s">
        <v>438</v>
      </c>
      <c r="C19" s="823"/>
      <c r="D19" s="335">
        <f>+'NO liquidacion del presupuesto'!D41</f>
        <v>7750000</v>
      </c>
      <c r="E19" s="335">
        <f t="shared" ref="E19:P19" si="3">SUM(E20:E23)</f>
        <v>0</v>
      </c>
      <c r="F19" s="335">
        <f t="shared" si="3"/>
        <v>811111.11111111112</v>
      </c>
      <c r="G19" s="335">
        <f t="shared" si="3"/>
        <v>811111.11111111112</v>
      </c>
      <c r="H19" s="335">
        <f t="shared" si="3"/>
        <v>811111.11111111112</v>
      </c>
      <c r="I19" s="335">
        <f t="shared" si="3"/>
        <v>811111.11111111112</v>
      </c>
      <c r="J19" s="335">
        <f t="shared" si="3"/>
        <v>0</v>
      </c>
      <c r="K19" s="335">
        <f t="shared" si="3"/>
        <v>811111.11111111112</v>
      </c>
      <c r="L19" s="335">
        <f t="shared" si="3"/>
        <v>811111.11111111112</v>
      </c>
      <c r="M19" s="335">
        <f t="shared" si="3"/>
        <v>811111.11111111112</v>
      </c>
      <c r="N19" s="335">
        <f t="shared" si="3"/>
        <v>1126111.111111111</v>
      </c>
      <c r="O19" s="335">
        <f t="shared" si="3"/>
        <v>996111.11111111112</v>
      </c>
      <c r="P19" s="236">
        <f t="shared" si="3"/>
        <v>0</v>
      </c>
      <c r="Q19" s="236">
        <f>SUM(Q20:Q23)</f>
        <v>7800000</v>
      </c>
      <c r="R19" s="256">
        <f t="shared" si="2"/>
        <v>-50000</v>
      </c>
    </row>
    <row r="20" spans="1:18" ht="12" customHeight="1" x14ac:dyDescent="0.2">
      <c r="A20" s="238"/>
      <c r="B20" s="239" t="s">
        <v>439</v>
      </c>
      <c r="C20" s="336" t="s">
        <v>564</v>
      </c>
      <c r="D20" s="331">
        <f>+'NO liquidacion del presupuesto'!D42</f>
        <v>7300000</v>
      </c>
      <c r="E20" s="331">
        <v>0</v>
      </c>
      <c r="F20" s="331">
        <f>+$D$20/9</f>
        <v>811111.11111111112</v>
      </c>
      <c r="G20" s="331">
        <f t="shared" ref="G20:O20" si="4">+$D$20/9</f>
        <v>811111.11111111112</v>
      </c>
      <c r="H20" s="331">
        <f t="shared" si="4"/>
        <v>811111.11111111112</v>
      </c>
      <c r="I20" s="331">
        <f t="shared" si="4"/>
        <v>811111.11111111112</v>
      </c>
      <c r="J20" s="331"/>
      <c r="K20" s="331">
        <f t="shared" si="4"/>
        <v>811111.11111111112</v>
      </c>
      <c r="L20" s="331">
        <f t="shared" si="4"/>
        <v>811111.11111111112</v>
      </c>
      <c r="M20" s="331">
        <f t="shared" si="4"/>
        <v>811111.11111111112</v>
      </c>
      <c r="N20" s="331">
        <f t="shared" si="4"/>
        <v>811111.11111111112</v>
      </c>
      <c r="O20" s="331">
        <f t="shared" si="4"/>
        <v>811111.11111111112</v>
      </c>
      <c r="P20" s="241">
        <v>0</v>
      </c>
      <c r="Q20" s="258">
        <f>SUM(E20:P20)</f>
        <v>7300000</v>
      </c>
      <c r="R20" s="257">
        <f t="shared" si="2"/>
        <v>0</v>
      </c>
    </row>
    <row r="21" spans="1:18" ht="12" customHeight="1" x14ac:dyDescent="0.2">
      <c r="A21" s="238"/>
      <c r="B21" s="239" t="s">
        <v>441</v>
      </c>
      <c r="C21" s="336" t="s">
        <v>442</v>
      </c>
      <c r="D21" s="331">
        <f>+'NO liquidacion del presupuesto'!D43</f>
        <v>350000</v>
      </c>
      <c r="E21" s="331">
        <v>0</v>
      </c>
      <c r="F21" s="331">
        <v>0</v>
      </c>
      <c r="G21" s="331">
        <v>0</v>
      </c>
      <c r="H21" s="331">
        <v>0</v>
      </c>
      <c r="I21" s="331">
        <v>0</v>
      </c>
      <c r="J21" s="331">
        <v>0</v>
      </c>
      <c r="K21" s="331">
        <v>0</v>
      </c>
      <c r="L21" s="331">
        <v>0</v>
      </c>
      <c r="M21" s="331">
        <v>0</v>
      </c>
      <c r="N21" s="331">
        <f>3150*100</f>
        <v>315000</v>
      </c>
      <c r="O21" s="331">
        <v>185000</v>
      </c>
      <c r="P21" s="241">
        <v>0</v>
      </c>
      <c r="Q21" s="258">
        <f t="shared" ref="Q21:Q34" si="5">SUM(E21:P21)</f>
        <v>500000</v>
      </c>
      <c r="R21" s="257">
        <f t="shared" si="2"/>
        <v>-150000</v>
      </c>
    </row>
    <row r="22" spans="1:18" ht="12" hidden="1" customHeight="1" x14ac:dyDescent="0.2">
      <c r="A22" s="238"/>
      <c r="B22" s="239" t="s">
        <v>443</v>
      </c>
      <c r="C22" s="240" t="s">
        <v>444</v>
      </c>
      <c r="D22" s="241">
        <f>+'NO liquidacion del presupuesto'!D44</f>
        <v>0</v>
      </c>
      <c r="E22" s="241">
        <v>0</v>
      </c>
      <c r="F22" s="241">
        <v>0</v>
      </c>
      <c r="G22" s="241">
        <v>0</v>
      </c>
      <c r="H22" s="241">
        <v>0</v>
      </c>
      <c r="I22" s="241">
        <v>0</v>
      </c>
      <c r="J22" s="241">
        <v>0</v>
      </c>
      <c r="K22" s="241">
        <v>0</v>
      </c>
      <c r="L22" s="241">
        <v>0</v>
      </c>
      <c r="M22" s="241">
        <v>0</v>
      </c>
      <c r="N22" s="241">
        <v>0</v>
      </c>
      <c r="O22" s="241">
        <v>0</v>
      </c>
      <c r="P22" s="241">
        <v>0</v>
      </c>
      <c r="Q22" s="258">
        <f t="shared" si="5"/>
        <v>0</v>
      </c>
      <c r="R22" s="257">
        <f t="shared" si="2"/>
        <v>0</v>
      </c>
    </row>
    <row r="23" spans="1:18" ht="12" hidden="1" customHeight="1" x14ac:dyDescent="0.2">
      <c r="A23" s="238"/>
      <c r="B23" s="239" t="s">
        <v>445</v>
      </c>
      <c r="C23" s="240" t="s">
        <v>446</v>
      </c>
      <c r="D23" s="241">
        <f>+'NO liquidacion del presupuesto'!D45</f>
        <v>0</v>
      </c>
      <c r="E23" s="241">
        <v>0</v>
      </c>
      <c r="F23" s="241">
        <v>0</v>
      </c>
      <c r="G23" s="241">
        <v>0</v>
      </c>
      <c r="H23" s="241">
        <v>0</v>
      </c>
      <c r="I23" s="241">
        <v>0</v>
      </c>
      <c r="J23" s="241">
        <v>0</v>
      </c>
      <c r="K23" s="241">
        <v>0</v>
      </c>
      <c r="L23" s="241">
        <v>0</v>
      </c>
      <c r="M23" s="241">
        <v>0</v>
      </c>
      <c r="N23" s="241">
        <v>0</v>
      </c>
      <c r="O23" s="241">
        <v>0</v>
      </c>
      <c r="P23" s="241">
        <v>0</v>
      </c>
      <c r="Q23" s="258">
        <f t="shared" si="5"/>
        <v>0</v>
      </c>
      <c r="R23" s="257">
        <f t="shared" si="2"/>
        <v>0</v>
      </c>
    </row>
    <row r="24" spans="1:18" ht="12" customHeight="1" x14ac:dyDescent="0.2">
      <c r="A24" s="237" t="s">
        <v>447</v>
      </c>
      <c r="B24" s="822" t="s">
        <v>448</v>
      </c>
      <c r="C24" s="823"/>
      <c r="D24" s="335">
        <f>+'NO liquidacion del presupuesto'!D47</f>
        <v>81139778</v>
      </c>
      <c r="E24" s="335">
        <f t="shared" ref="E24:P24" si="6">+E25</f>
        <v>0</v>
      </c>
      <c r="F24" s="335">
        <f t="shared" si="6"/>
        <v>0</v>
      </c>
      <c r="G24" s="335">
        <f t="shared" si="6"/>
        <v>130914511</v>
      </c>
      <c r="H24" s="335">
        <f t="shared" si="6"/>
        <v>0</v>
      </c>
      <c r="I24" s="335">
        <f t="shared" si="6"/>
        <v>0</v>
      </c>
      <c r="J24" s="335">
        <f t="shared" si="6"/>
        <v>0</v>
      </c>
      <c r="K24" s="335">
        <f t="shared" si="6"/>
        <v>0</v>
      </c>
      <c r="L24" s="335">
        <f t="shared" si="6"/>
        <v>0</v>
      </c>
      <c r="M24" s="335">
        <f t="shared" si="6"/>
        <v>0</v>
      </c>
      <c r="N24" s="335">
        <f t="shared" si="6"/>
        <v>0</v>
      </c>
      <c r="O24" s="335">
        <f t="shared" si="6"/>
        <v>0</v>
      </c>
      <c r="P24" s="236">
        <f t="shared" si="6"/>
        <v>0</v>
      </c>
      <c r="Q24" s="236">
        <f>+Q25</f>
        <v>130914511</v>
      </c>
      <c r="R24" s="256">
        <f t="shared" si="2"/>
        <v>-49774733</v>
      </c>
    </row>
    <row r="25" spans="1:18" ht="12" customHeight="1" x14ac:dyDescent="0.2">
      <c r="A25" s="238"/>
      <c r="B25" s="242" t="s">
        <v>449</v>
      </c>
      <c r="C25" s="337" t="s">
        <v>450</v>
      </c>
      <c r="D25" s="331">
        <f>+'NO liquidacion del presupuesto'!D48</f>
        <v>81139778</v>
      </c>
      <c r="E25" s="331">
        <v>0</v>
      </c>
      <c r="F25" s="331">
        <v>0</v>
      </c>
      <c r="G25" s="331">
        <v>130914511</v>
      </c>
      <c r="H25" s="331">
        <v>0</v>
      </c>
      <c r="I25" s="331">
        <v>0</v>
      </c>
      <c r="J25" s="331">
        <v>0</v>
      </c>
      <c r="K25" s="331">
        <v>0</v>
      </c>
      <c r="L25" s="331">
        <v>0</v>
      </c>
      <c r="M25" s="331">
        <v>0</v>
      </c>
      <c r="N25" s="331">
        <v>0</v>
      </c>
      <c r="O25" s="331">
        <v>0</v>
      </c>
      <c r="P25" s="241">
        <v>0</v>
      </c>
      <c r="Q25" s="258">
        <f t="shared" si="5"/>
        <v>130914511</v>
      </c>
      <c r="R25" s="257">
        <f t="shared" si="2"/>
        <v>-49774733</v>
      </c>
    </row>
    <row r="26" spans="1:18" ht="12" hidden="1" customHeight="1" x14ac:dyDescent="0.2">
      <c r="A26" s="237" t="s">
        <v>452</v>
      </c>
      <c r="B26" s="822" t="s">
        <v>453</v>
      </c>
      <c r="C26" s="822"/>
      <c r="D26" s="236">
        <f>+'NO liquidacion del presupuesto'!D49</f>
        <v>0</v>
      </c>
      <c r="E26" s="236">
        <f t="shared" ref="E26:P26" si="7">+E27</f>
        <v>0</v>
      </c>
      <c r="F26" s="236">
        <f t="shared" si="7"/>
        <v>0</v>
      </c>
      <c r="G26" s="236">
        <f t="shared" si="7"/>
        <v>0</v>
      </c>
      <c r="H26" s="236">
        <f t="shared" si="7"/>
        <v>0</v>
      </c>
      <c r="I26" s="236">
        <f t="shared" si="7"/>
        <v>0</v>
      </c>
      <c r="J26" s="236">
        <f t="shared" si="7"/>
        <v>0</v>
      </c>
      <c r="K26" s="236">
        <f t="shared" si="7"/>
        <v>0</v>
      </c>
      <c r="L26" s="236">
        <f t="shared" si="7"/>
        <v>0</v>
      </c>
      <c r="M26" s="236">
        <f t="shared" si="7"/>
        <v>0</v>
      </c>
      <c r="N26" s="236">
        <f t="shared" si="7"/>
        <v>0</v>
      </c>
      <c r="O26" s="236">
        <f t="shared" si="7"/>
        <v>0</v>
      </c>
      <c r="P26" s="236">
        <f t="shared" si="7"/>
        <v>0</v>
      </c>
      <c r="Q26" s="236">
        <f>+Q27</f>
        <v>0</v>
      </c>
      <c r="R26" s="256">
        <f t="shared" si="2"/>
        <v>0</v>
      </c>
    </row>
    <row r="27" spans="1:18" ht="12" hidden="1" customHeight="1" x14ac:dyDescent="0.2">
      <c r="A27" s="238"/>
      <c r="B27" s="240" t="s">
        <v>454</v>
      </c>
      <c r="C27" s="240" t="s">
        <v>455</v>
      </c>
      <c r="D27" s="241">
        <f>+'NO liquidacion del presupuesto'!D50</f>
        <v>0</v>
      </c>
      <c r="E27" s="241">
        <v>0</v>
      </c>
      <c r="F27" s="241">
        <v>0</v>
      </c>
      <c r="G27" s="241">
        <v>0</v>
      </c>
      <c r="H27" s="241">
        <v>0</v>
      </c>
      <c r="I27" s="241">
        <v>0</v>
      </c>
      <c r="J27" s="241">
        <v>0</v>
      </c>
      <c r="K27" s="241">
        <v>0</v>
      </c>
      <c r="L27" s="241">
        <v>0</v>
      </c>
      <c r="M27" s="241">
        <v>0</v>
      </c>
      <c r="N27" s="241">
        <v>0</v>
      </c>
      <c r="O27" s="241">
        <v>0</v>
      </c>
      <c r="P27" s="241">
        <v>0</v>
      </c>
      <c r="Q27" s="258">
        <f t="shared" si="5"/>
        <v>0</v>
      </c>
      <c r="R27" s="257">
        <f t="shared" si="2"/>
        <v>0</v>
      </c>
    </row>
    <row r="28" spans="1:18" ht="12" hidden="1" customHeight="1" x14ac:dyDescent="0.2">
      <c r="A28" s="237" t="s">
        <v>457</v>
      </c>
      <c r="B28" s="822" t="s">
        <v>458</v>
      </c>
      <c r="C28" s="822"/>
      <c r="D28" s="236">
        <f>+'NO liquidacion del presupuesto'!D51</f>
        <v>0</v>
      </c>
      <c r="E28" s="236">
        <f t="shared" ref="E28:P28" si="8">SUM(E29:E32)</f>
        <v>0</v>
      </c>
      <c r="F28" s="236">
        <f t="shared" si="8"/>
        <v>0</v>
      </c>
      <c r="G28" s="236">
        <f t="shared" si="8"/>
        <v>0</v>
      </c>
      <c r="H28" s="236">
        <f t="shared" si="8"/>
        <v>0</v>
      </c>
      <c r="I28" s="236">
        <f t="shared" si="8"/>
        <v>0</v>
      </c>
      <c r="J28" s="236">
        <f t="shared" si="8"/>
        <v>0</v>
      </c>
      <c r="K28" s="236">
        <f t="shared" si="8"/>
        <v>0</v>
      </c>
      <c r="L28" s="236">
        <f t="shared" si="8"/>
        <v>0</v>
      </c>
      <c r="M28" s="236">
        <f t="shared" si="8"/>
        <v>0</v>
      </c>
      <c r="N28" s="236">
        <f t="shared" si="8"/>
        <v>0</v>
      </c>
      <c r="O28" s="236">
        <f t="shared" si="8"/>
        <v>0</v>
      </c>
      <c r="P28" s="236">
        <f t="shared" si="8"/>
        <v>0</v>
      </c>
      <c r="Q28" s="236">
        <f>SUM(Q29:Q32)</f>
        <v>0</v>
      </c>
      <c r="R28" s="256">
        <f t="shared" si="2"/>
        <v>0</v>
      </c>
    </row>
    <row r="29" spans="1:18" ht="12" hidden="1" customHeight="1" x14ac:dyDescent="0.2">
      <c r="A29" s="238"/>
      <c r="B29" s="242" t="s">
        <v>459</v>
      </c>
      <c r="C29" s="242" t="s">
        <v>460</v>
      </c>
      <c r="D29" s="241">
        <f>+'NO liquidacion del presupuesto'!D52</f>
        <v>0</v>
      </c>
      <c r="E29" s="241">
        <v>0</v>
      </c>
      <c r="F29" s="241">
        <v>0</v>
      </c>
      <c r="G29" s="241">
        <v>0</v>
      </c>
      <c r="H29" s="241">
        <v>0</v>
      </c>
      <c r="I29" s="241">
        <v>0</v>
      </c>
      <c r="J29" s="241">
        <v>0</v>
      </c>
      <c r="K29" s="241">
        <v>0</v>
      </c>
      <c r="L29" s="241">
        <v>0</v>
      </c>
      <c r="M29" s="241">
        <v>0</v>
      </c>
      <c r="N29" s="241">
        <v>0</v>
      </c>
      <c r="O29" s="241">
        <v>0</v>
      </c>
      <c r="P29" s="241">
        <v>0</v>
      </c>
      <c r="Q29" s="258">
        <f t="shared" si="5"/>
        <v>0</v>
      </c>
      <c r="R29" s="257">
        <f t="shared" si="2"/>
        <v>0</v>
      </c>
    </row>
    <row r="30" spans="1:18" ht="12" hidden="1" customHeight="1" x14ac:dyDescent="0.2">
      <c r="A30" s="238"/>
      <c r="B30" s="242" t="s">
        <v>462</v>
      </c>
      <c r="C30" s="242" t="s">
        <v>463</v>
      </c>
      <c r="D30" s="241">
        <f>+'NO liquidacion del presupuesto'!D53</f>
        <v>0</v>
      </c>
      <c r="E30" s="241">
        <v>0</v>
      </c>
      <c r="F30" s="241">
        <v>0</v>
      </c>
      <c r="G30" s="241">
        <v>0</v>
      </c>
      <c r="H30" s="241">
        <v>0</v>
      </c>
      <c r="I30" s="241">
        <v>0</v>
      </c>
      <c r="J30" s="241">
        <v>0</v>
      </c>
      <c r="K30" s="241">
        <v>0</v>
      </c>
      <c r="L30" s="241">
        <v>0</v>
      </c>
      <c r="M30" s="241">
        <v>0</v>
      </c>
      <c r="N30" s="241">
        <v>0</v>
      </c>
      <c r="O30" s="241">
        <v>0</v>
      </c>
      <c r="P30" s="241">
        <v>0</v>
      </c>
      <c r="Q30" s="258">
        <f t="shared" si="5"/>
        <v>0</v>
      </c>
      <c r="R30" s="257">
        <f t="shared" si="2"/>
        <v>0</v>
      </c>
    </row>
    <row r="31" spans="1:18" ht="12" hidden="1" customHeight="1" x14ac:dyDescent="0.2">
      <c r="A31" s="238"/>
      <c r="B31" s="242" t="s">
        <v>464</v>
      </c>
      <c r="C31" s="242" t="s">
        <v>465</v>
      </c>
      <c r="D31" s="241">
        <f>+'NO liquidacion del presupuesto'!D54</f>
        <v>0</v>
      </c>
      <c r="E31" s="241">
        <v>0</v>
      </c>
      <c r="F31" s="241">
        <v>0</v>
      </c>
      <c r="G31" s="241">
        <v>0</v>
      </c>
      <c r="H31" s="241">
        <v>0</v>
      </c>
      <c r="I31" s="241">
        <v>0</v>
      </c>
      <c r="J31" s="241">
        <v>0</v>
      </c>
      <c r="K31" s="241">
        <v>0</v>
      </c>
      <c r="L31" s="241">
        <v>0</v>
      </c>
      <c r="M31" s="241">
        <v>0</v>
      </c>
      <c r="N31" s="241">
        <v>0</v>
      </c>
      <c r="O31" s="241">
        <v>0</v>
      </c>
      <c r="P31" s="241">
        <v>0</v>
      </c>
      <c r="Q31" s="258">
        <f t="shared" si="5"/>
        <v>0</v>
      </c>
      <c r="R31" s="257">
        <f t="shared" si="2"/>
        <v>0</v>
      </c>
    </row>
    <row r="32" spans="1:18" ht="12" hidden="1" customHeight="1" x14ac:dyDescent="0.2">
      <c r="A32" s="238"/>
      <c r="B32" s="242" t="s">
        <v>466</v>
      </c>
      <c r="C32" s="242" t="s">
        <v>467</v>
      </c>
      <c r="D32" s="241">
        <f>+'NO liquidacion del presupuesto'!D55</f>
        <v>0</v>
      </c>
      <c r="E32" s="241">
        <v>0</v>
      </c>
      <c r="F32" s="241">
        <v>0</v>
      </c>
      <c r="G32" s="241">
        <v>0</v>
      </c>
      <c r="H32" s="241">
        <v>0</v>
      </c>
      <c r="I32" s="241">
        <v>0</v>
      </c>
      <c r="J32" s="241">
        <v>0</v>
      </c>
      <c r="K32" s="241">
        <v>0</v>
      </c>
      <c r="L32" s="241">
        <v>0</v>
      </c>
      <c r="M32" s="241">
        <v>0</v>
      </c>
      <c r="N32" s="241">
        <v>0</v>
      </c>
      <c r="O32" s="241">
        <v>0</v>
      </c>
      <c r="P32" s="241">
        <v>0</v>
      </c>
      <c r="Q32" s="258">
        <f t="shared" si="5"/>
        <v>0</v>
      </c>
      <c r="R32" s="257">
        <f t="shared" si="2"/>
        <v>0</v>
      </c>
    </row>
    <row r="33" spans="1:18" ht="12" hidden="1" customHeight="1" x14ac:dyDescent="0.2">
      <c r="A33" s="237" t="s">
        <v>468</v>
      </c>
      <c r="B33" s="822" t="s">
        <v>469</v>
      </c>
      <c r="C33" s="822"/>
      <c r="D33" s="236">
        <f>+'NO liquidacion del presupuesto'!D56</f>
        <v>0</v>
      </c>
      <c r="E33" s="236">
        <f t="shared" ref="E33:P33" si="9">+E34</f>
        <v>0</v>
      </c>
      <c r="F33" s="236">
        <f t="shared" si="9"/>
        <v>0</v>
      </c>
      <c r="G33" s="236">
        <f t="shared" si="9"/>
        <v>0</v>
      </c>
      <c r="H33" s="236">
        <f t="shared" si="9"/>
        <v>0</v>
      </c>
      <c r="I33" s="236">
        <f t="shared" si="9"/>
        <v>0</v>
      </c>
      <c r="J33" s="236">
        <f t="shared" si="9"/>
        <v>0</v>
      </c>
      <c r="K33" s="236">
        <f t="shared" si="9"/>
        <v>0</v>
      </c>
      <c r="L33" s="236">
        <f t="shared" si="9"/>
        <v>0</v>
      </c>
      <c r="M33" s="236">
        <f t="shared" si="9"/>
        <v>0</v>
      </c>
      <c r="N33" s="236">
        <f t="shared" si="9"/>
        <v>0</v>
      </c>
      <c r="O33" s="236">
        <f t="shared" si="9"/>
        <v>0</v>
      </c>
      <c r="P33" s="236">
        <f t="shared" si="9"/>
        <v>0</v>
      </c>
      <c r="Q33" s="236">
        <f>+Q34</f>
        <v>0</v>
      </c>
      <c r="R33" s="256">
        <f t="shared" si="2"/>
        <v>0</v>
      </c>
    </row>
    <row r="34" spans="1:18" ht="12" hidden="1" customHeight="1" x14ac:dyDescent="0.2">
      <c r="A34" s="238"/>
      <c r="B34" s="242" t="s">
        <v>470</v>
      </c>
      <c r="C34" s="242" t="s">
        <v>471</v>
      </c>
      <c r="D34" s="241">
        <f>+'NO liquidacion del presupuesto'!D57</f>
        <v>0</v>
      </c>
      <c r="E34" s="241">
        <v>0</v>
      </c>
      <c r="F34" s="241">
        <v>0</v>
      </c>
      <c r="G34" s="241">
        <v>0</v>
      </c>
      <c r="H34" s="241">
        <v>0</v>
      </c>
      <c r="I34" s="241">
        <v>0</v>
      </c>
      <c r="J34" s="241">
        <v>0</v>
      </c>
      <c r="K34" s="241">
        <v>0</v>
      </c>
      <c r="L34" s="241">
        <v>0</v>
      </c>
      <c r="M34" s="241">
        <v>0</v>
      </c>
      <c r="N34" s="241">
        <v>0</v>
      </c>
      <c r="O34" s="241">
        <v>0</v>
      </c>
      <c r="P34" s="241">
        <v>0</v>
      </c>
      <c r="Q34" s="258">
        <f t="shared" si="5"/>
        <v>0</v>
      </c>
      <c r="R34" s="257">
        <f t="shared" si="2"/>
        <v>0</v>
      </c>
    </row>
    <row r="35" spans="1:18" ht="12" customHeight="1" x14ac:dyDescent="0.2">
      <c r="A35" s="820" t="s">
        <v>473</v>
      </c>
      <c r="B35" s="820" t="s">
        <v>177</v>
      </c>
      <c r="C35" s="821"/>
      <c r="D35" s="335">
        <f>+'NO liquidacion del presupuesto'!D58</f>
        <v>132000</v>
      </c>
      <c r="E35" s="335">
        <f t="shared" ref="E35:P35" si="10">+E36+E38+E44+E46</f>
        <v>0</v>
      </c>
      <c r="F35" s="335">
        <f t="shared" si="10"/>
        <v>12000</v>
      </c>
      <c r="G35" s="335">
        <f t="shared" si="10"/>
        <v>12000</v>
      </c>
      <c r="H35" s="335">
        <f t="shared" si="10"/>
        <v>42000</v>
      </c>
      <c r="I35" s="335">
        <f t="shared" si="10"/>
        <v>32000</v>
      </c>
      <c r="J35" s="335">
        <f t="shared" si="10"/>
        <v>12000</v>
      </c>
      <c r="K35" s="335">
        <f t="shared" si="10"/>
        <v>12000</v>
      </c>
      <c r="L35" s="335">
        <f t="shared" si="10"/>
        <v>11000</v>
      </c>
      <c r="M35" s="335">
        <f t="shared" si="10"/>
        <v>11000</v>
      </c>
      <c r="N35" s="335">
        <f t="shared" si="10"/>
        <v>11000</v>
      </c>
      <c r="O35" s="335">
        <f t="shared" si="10"/>
        <v>10000</v>
      </c>
      <c r="P35" s="236">
        <f t="shared" si="10"/>
        <v>0</v>
      </c>
      <c r="Q35" s="236">
        <f>+Q36+Q38+Q44+Q46</f>
        <v>165000</v>
      </c>
      <c r="R35" s="256">
        <f t="shared" si="2"/>
        <v>-33000</v>
      </c>
    </row>
    <row r="36" spans="1:18" ht="12" hidden="1" customHeight="1" x14ac:dyDescent="0.2">
      <c r="A36" s="243"/>
      <c r="B36" s="244" t="s">
        <v>474</v>
      </c>
      <c r="C36" s="244" t="s">
        <v>133</v>
      </c>
      <c r="D36" s="236">
        <f>+'NO liquidacion del presupuesto'!D59</f>
        <v>0</v>
      </c>
      <c r="E36" s="236">
        <f t="shared" ref="E36:P36" si="11">E37</f>
        <v>0</v>
      </c>
      <c r="F36" s="236">
        <f t="shared" si="11"/>
        <v>0</v>
      </c>
      <c r="G36" s="236">
        <f t="shared" si="11"/>
        <v>0</v>
      </c>
      <c r="H36" s="236">
        <f t="shared" si="11"/>
        <v>0</v>
      </c>
      <c r="I36" s="236">
        <f t="shared" si="11"/>
        <v>0</v>
      </c>
      <c r="J36" s="236">
        <f t="shared" si="11"/>
        <v>0</v>
      </c>
      <c r="K36" s="236">
        <f t="shared" si="11"/>
        <v>0</v>
      </c>
      <c r="L36" s="236">
        <f t="shared" si="11"/>
        <v>0</v>
      </c>
      <c r="M36" s="236">
        <f t="shared" si="11"/>
        <v>0</v>
      </c>
      <c r="N36" s="236">
        <f t="shared" si="11"/>
        <v>0</v>
      </c>
      <c r="O36" s="236">
        <f t="shared" si="11"/>
        <v>0</v>
      </c>
      <c r="P36" s="236">
        <f t="shared" si="11"/>
        <v>0</v>
      </c>
      <c r="Q36" s="236">
        <f>Q37</f>
        <v>0</v>
      </c>
      <c r="R36" s="256">
        <f t="shared" si="2"/>
        <v>0</v>
      </c>
    </row>
    <row r="37" spans="1:18" ht="12" hidden="1" customHeight="1" x14ac:dyDescent="0.2">
      <c r="A37" s="238"/>
      <c r="B37" s="242" t="s">
        <v>475</v>
      </c>
      <c r="C37" s="242" t="s">
        <v>134</v>
      </c>
      <c r="D37" s="241">
        <f>+'NO liquidacion del presupuesto'!D60</f>
        <v>0</v>
      </c>
      <c r="E37" s="241">
        <v>0</v>
      </c>
      <c r="F37" s="241">
        <v>0</v>
      </c>
      <c r="G37" s="241">
        <v>0</v>
      </c>
      <c r="H37" s="241">
        <v>0</v>
      </c>
      <c r="I37" s="241">
        <v>0</v>
      </c>
      <c r="J37" s="241">
        <v>0</v>
      </c>
      <c r="K37" s="241">
        <v>0</v>
      </c>
      <c r="L37" s="241">
        <v>0</v>
      </c>
      <c r="M37" s="241">
        <v>0</v>
      </c>
      <c r="N37" s="241">
        <v>0</v>
      </c>
      <c r="O37" s="241">
        <v>0</v>
      </c>
      <c r="P37" s="241">
        <v>0</v>
      </c>
      <c r="Q37" s="258">
        <f>SUM(E37:P37)</f>
        <v>0</v>
      </c>
      <c r="R37" s="257">
        <f t="shared" si="2"/>
        <v>0</v>
      </c>
    </row>
    <row r="38" spans="1:18" ht="12" hidden="1" customHeight="1" x14ac:dyDescent="0.2">
      <c r="A38" s="243"/>
      <c r="B38" s="244" t="s">
        <v>477</v>
      </c>
      <c r="C38" s="244" t="s">
        <v>478</v>
      </c>
      <c r="D38" s="236">
        <f>+'NO liquidacion del presupuesto'!D61</f>
        <v>0</v>
      </c>
      <c r="E38" s="236">
        <f t="shared" ref="E38:P38" si="12">SUM(E39:E43)</f>
        <v>0</v>
      </c>
      <c r="F38" s="236">
        <f t="shared" si="12"/>
        <v>0</v>
      </c>
      <c r="G38" s="236">
        <f t="shared" si="12"/>
        <v>0</v>
      </c>
      <c r="H38" s="236">
        <f t="shared" si="12"/>
        <v>0</v>
      </c>
      <c r="I38" s="236">
        <f t="shared" si="12"/>
        <v>0</v>
      </c>
      <c r="J38" s="236">
        <f t="shared" si="12"/>
        <v>0</v>
      </c>
      <c r="K38" s="236">
        <f t="shared" si="12"/>
        <v>0</v>
      </c>
      <c r="L38" s="236">
        <f t="shared" si="12"/>
        <v>0</v>
      </c>
      <c r="M38" s="236">
        <f t="shared" si="12"/>
        <v>0</v>
      </c>
      <c r="N38" s="236">
        <f t="shared" si="12"/>
        <v>0</v>
      </c>
      <c r="O38" s="236">
        <f t="shared" si="12"/>
        <v>0</v>
      </c>
      <c r="P38" s="236">
        <f t="shared" si="12"/>
        <v>0</v>
      </c>
      <c r="Q38" s="236">
        <f>SUM(Q39:Q43)</f>
        <v>0</v>
      </c>
      <c r="R38" s="256">
        <f t="shared" si="2"/>
        <v>0</v>
      </c>
    </row>
    <row r="39" spans="1:18" ht="12" hidden="1" customHeight="1" x14ac:dyDescent="0.2">
      <c r="A39" s="238"/>
      <c r="B39" s="242" t="s">
        <v>479</v>
      </c>
      <c r="C39" s="242" t="s">
        <v>480</v>
      </c>
      <c r="D39" s="241">
        <f>+'NO liquidacion del presupuesto'!D62</f>
        <v>0</v>
      </c>
      <c r="E39" s="241">
        <v>0</v>
      </c>
      <c r="F39" s="241">
        <v>0</v>
      </c>
      <c r="G39" s="241">
        <v>0</v>
      </c>
      <c r="H39" s="241">
        <v>0</v>
      </c>
      <c r="I39" s="241">
        <v>0</v>
      </c>
      <c r="J39" s="241">
        <v>0</v>
      </c>
      <c r="K39" s="241">
        <v>0</v>
      </c>
      <c r="L39" s="241">
        <v>0</v>
      </c>
      <c r="M39" s="241">
        <v>0</v>
      </c>
      <c r="N39" s="241">
        <v>0</v>
      </c>
      <c r="O39" s="241">
        <v>0</v>
      </c>
      <c r="P39" s="241">
        <v>0</v>
      </c>
      <c r="Q39" s="258">
        <f>SUM(E39:P39)</f>
        <v>0</v>
      </c>
      <c r="R39" s="257">
        <f t="shared" si="2"/>
        <v>0</v>
      </c>
    </row>
    <row r="40" spans="1:18" ht="12" hidden="1" customHeight="1" x14ac:dyDescent="0.2">
      <c r="A40" s="238"/>
      <c r="B40" s="242" t="s">
        <v>481</v>
      </c>
      <c r="C40" s="242" t="s">
        <v>482</v>
      </c>
      <c r="D40" s="241">
        <f>+'NO liquidacion del presupuesto'!D63</f>
        <v>0</v>
      </c>
      <c r="E40" s="241">
        <v>0</v>
      </c>
      <c r="F40" s="241">
        <v>0</v>
      </c>
      <c r="G40" s="241">
        <v>0</v>
      </c>
      <c r="H40" s="241">
        <v>0</v>
      </c>
      <c r="I40" s="241">
        <v>0</v>
      </c>
      <c r="J40" s="241">
        <v>0</v>
      </c>
      <c r="K40" s="241">
        <v>0</v>
      </c>
      <c r="L40" s="241">
        <v>0</v>
      </c>
      <c r="M40" s="241">
        <v>0</v>
      </c>
      <c r="N40" s="241">
        <v>0</v>
      </c>
      <c r="O40" s="241">
        <v>0</v>
      </c>
      <c r="P40" s="241">
        <v>0</v>
      </c>
      <c r="Q40" s="258">
        <f>SUM(E40:P40)</f>
        <v>0</v>
      </c>
      <c r="R40" s="257">
        <f t="shared" si="2"/>
        <v>0</v>
      </c>
    </row>
    <row r="41" spans="1:18" ht="12" hidden="1" customHeight="1" x14ac:dyDescent="0.2">
      <c r="A41" s="238"/>
      <c r="B41" s="242" t="s">
        <v>483</v>
      </c>
      <c r="C41" s="242" t="s">
        <v>484</v>
      </c>
      <c r="D41" s="241">
        <f>+'NO liquidacion del presupuesto'!D64</f>
        <v>0</v>
      </c>
      <c r="E41" s="241">
        <v>0</v>
      </c>
      <c r="F41" s="241">
        <v>0</v>
      </c>
      <c r="G41" s="241">
        <v>0</v>
      </c>
      <c r="H41" s="241">
        <v>0</v>
      </c>
      <c r="I41" s="241">
        <v>0</v>
      </c>
      <c r="J41" s="241">
        <v>0</v>
      </c>
      <c r="K41" s="241">
        <v>0</v>
      </c>
      <c r="L41" s="241">
        <v>0</v>
      </c>
      <c r="M41" s="241">
        <v>0</v>
      </c>
      <c r="N41" s="241">
        <v>0</v>
      </c>
      <c r="O41" s="241">
        <v>0</v>
      </c>
      <c r="P41" s="241">
        <v>0</v>
      </c>
      <c r="Q41" s="258">
        <f>SUM(E41:P41)</f>
        <v>0</v>
      </c>
      <c r="R41" s="257">
        <f t="shared" si="2"/>
        <v>0</v>
      </c>
    </row>
    <row r="42" spans="1:18" ht="12" hidden="1" customHeight="1" x14ac:dyDescent="0.2">
      <c r="A42" s="238"/>
      <c r="B42" s="242" t="s">
        <v>485</v>
      </c>
      <c r="C42" s="242" t="s">
        <v>486</v>
      </c>
      <c r="D42" s="241">
        <f>+'NO liquidacion del presupuesto'!D65</f>
        <v>0</v>
      </c>
      <c r="E42" s="241">
        <v>0</v>
      </c>
      <c r="F42" s="241">
        <v>0</v>
      </c>
      <c r="G42" s="241">
        <v>0</v>
      </c>
      <c r="H42" s="241">
        <v>0</v>
      </c>
      <c r="I42" s="241">
        <v>0</v>
      </c>
      <c r="J42" s="241">
        <v>0</v>
      </c>
      <c r="K42" s="241">
        <v>0</v>
      </c>
      <c r="L42" s="241">
        <v>0</v>
      </c>
      <c r="M42" s="241">
        <v>0</v>
      </c>
      <c r="N42" s="241">
        <v>0</v>
      </c>
      <c r="O42" s="241">
        <v>0</v>
      </c>
      <c r="P42" s="241">
        <v>0</v>
      </c>
      <c r="Q42" s="258">
        <f>SUM(E42:P42)</f>
        <v>0</v>
      </c>
      <c r="R42" s="257">
        <f t="shared" si="2"/>
        <v>0</v>
      </c>
    </row>
    <row r="43" spans="1:18" ht="12" hidden="1" customHeight="1" x14ac:dyDescent="0.2">
      <c r="A43" s="238"/>
      <c r="B43" s="242" t="s">
        <v>487</v>
      </c>
      <c r="C43" s="242" t="s">
        <v>488</v>
      </c>
      <c r="D43" s="241">
        <f>+'NO liquidacion del presupuesto'!D66</f>
        <v>0</v>
      </c>
      <c r="E43" s="241">
        <v>0</v>
      </c>
      <c r="F43" s="241">
        <v>0</v>
      </c>
      <c r="G43" s="241">
        <v>0</v>
      </c>
      <c r="H43" s="241">
        <v>0</v>
      </c>
      <c r="I43" s="241">
        <v>0</v>
      </c>
      <c r="J43" s="241">
        <v>0</v>
      </c>
      <c r="K43" s="241">
        <v>0</v>
      </c>
      <c r="L43" s="241">
        <v>0</v>
      </c>
      <c r="M43" s="241">
        <v>0</v>
      </c>
      <c r="N43" s="241">
        <v>0</v>
      </c>
      <c r="O43" s="241">
        <v>0</v>
      </c>
      <c r="P43" s="241">
        <v>0</v>
      </c>
      <c r="Q43" s="258">
        <f>SUM(E43:P43)</f>
        <v>0</v>
      </c>
      <c r="R43" s="257">
        <f t="shared" si="2"/>
        <v>0</v>
      </c>
    </row>
    <row r="44" spans="1:18" ht="12" hidden="1" customHeight="1" x14ac:dyDescent="0.2">
      <c r="A44" s="243"/>
      <c r="B44" s="244" t="s">
        <v>489</v>
      </c>
      <c r="C44" s="244" t="s">
        <v>490</v>
      </c>
      <c r="D44" s="236">
        <f>+'NO liquidacion del presupuesto'!D67</f>
        <v>0</v>
      </c>
      <c r="E44" s="236">
        <f t="shared" ref="E44:P44" si="13">+E45</f>
        <v>0</v>
      </c>
      <c r="F44" s="236">
        <f t="shared" si="13"/>
        <v>0</v>
      </c>
      <c r="G44" s="236">
        <f t="shared" si="13"/>
        <v>0</v>
      </c>
      <c r="H44" s="236">
        <f t="shared" si="13"/>
        <v>0</v>
      </c>
      <c r="I44" s="236">
        <f t="shared" si="13"/>
        <v>0</v>
      </c>
      <c r="J44" s="236">
        <f t="shared" si="13"/>
        <v>0</v>
      </c>
      <c r="K44" s="236">
        <f t="shared" si="13"/>
        <v>0</v>
      </c>
      <c r="L44" s="236">
        <f t="shared" si="13"/>
        <v>0</v>
      </c>
      <c r="M44" s="236">
        <f t="shared" si="13"/>
        <v>0</v>
      </c>
      <c r="N44" s="236">
        <f t="shared" si="13"/>
        <v>0</v>
      </c>
      <c r="O44" s="236">
        <f t="shared" si="13"/>
        <v>0</v>
      </c>
      <c r="P44" s="236">
        <f t="shared" si="13"/>
        <v>0</v>
      </c>
      <c r="Q44" s="236">
        <f>+Q45</f>
        <v>0</v>
      </c>
      <c r="R44" s="256">
        <f t="shared" si="2"/>
        <v>0</v>
      </c>
    </row>
    <row r="45" spans="1:18" ht="12" hidden="1" customHeight="1" x14ac:dyDescent="0.2">
      <c r="A45" s="238"/>
      <c r="B45" s="242" t="s">
        <v>491</v>
      </c>
      <c r="C45" s="242" t="s">
        <v>135</v>
      </c>
      <c r="D45" s="241">
        <f>+'NO liquidacion del presupuesto'!D68</f>
        <v>0</v>
      </c>
      <c r="E45" s="241">
        <v>0</v>
      </c>
      <c r="F45" s="241">
        <v>0</v>
      </c>
      <c r="G45" s="241">
        <v>0</v>
      </c>
      <c r="H45" s="241">
        <v>0</v>
      </c>
      <c r="I45" s="241">
        <v>0</v>
      </c>
      <c r="J45" s="241">
        <v>0</v>
      </c>
      <c r="K45" s="241">
        <v>0</v>
      </c>
      <c r="L45" s="241">
        <v>0</v>
      </c>
      <c r="M45" s="241">
        <v>0</v>
      </c>
      <c r="N45" s="241">
        <v>0</v>
      </c>
      <c r="O45" s="241">
        <v>0</v>
      </c>
      <c r="P45" s="241">
        <v>0</v>
      </c>
      <c r="Q45" s="258">
        <f>SUM(E45:P45)</f>
        <v>0</v>
      </c>
      <c r="R45" s="257">
        <f t="shared" si="2"/>
        <v>0</v>
      </c>
    </row>
    <row r="46" spans="1:18" ht="12" customHeight="1" x14ac:dyDescent="0.2">
      <c r="A46" s="243"/>
      <c r="B46" s="244" t="s">
        <v>492</v>
      </c>
      <c r="C46" s="338" t="s">
        <v>136</v>
      </c>
      <c r="D46" s="335">
        <f>+'NO liquidacion del presupuesto'!D69</f>
        <v>132000</v>
      </c>
      <c r="E46" s="335">
        <f t="shared" ref="E46:P46" si="14">SUM(E47:E48)</f>
        <v>0</v>
      </c>
      <c r="F46" s="335">
        <f t="shared" si="14"/>
        <v>12000</v>
      </c>
      <c r="G46" s="335">
        <f t="shared" si="14"/>
        <v>12000</v>
      </c>
      <c r="H46" s="335">
        <f t="shared" si="14"/>
        <v>42000</v>
      </c>
      <c r="I46" s="335">
        <f t="shared" si="14"/>
        <v>32000</v>
      </c>
      <c r="J46" s="335">
        <f t="shared" si="14"/>
        <v>12000</v>
      </c>
      <c r="K46" s="335">
        <f t="shared" si="14"/>
        <v>12000</v>
      </c>
      <c r="L46" s="335">
        <f t="shared" si="14"/>
        <v>11000</v>
      </c>
      <c r="M46" s="335">
        <f t="shared" si="14"/>
        <v>11000</v>
      </c>
      <c r="N46" s="335">
        <f t="shared" si="14"/>
        <v>11000</v>
      </c>
      <c r="O46" s="335">
        <f t="shared" si="14"/>
        <v>10000</v>
      </c>
      <c r="P46" s="236">
        <f t="shared" si="14"/>
        <v>0</v>
      </c>
      <c r="Q46" s="236">
        <f>SUM(Q47:Q48)</f>
        <v>165000</v>
      </c>
      <c r="R46" s="256">
        <f t="shared" si="2"/>
        <v>-33000</v>
      </c>
    </row>
    <row r="47" spans="1:18" ht="12" customHeight="1" x14ac:dyDescent="0.2">
      <c r="A47" s="238"/>
      <c r="B47" s="242" t="s">
        <v>493</v>
      </c>
      <c r="C47" s="337" t="s">
        <v>494</v>
      </c>
      <c r="D47" s="331">
        <f>+'NO liquidacion del presupuesto'!D70</f>
        <v>12000</v>
      </c>
      <c r="E47" s="331">
        <v>0</v>
      </c>
      <c r="F47" s="331">
        <v>2000</v>
      </c>
      <c r="G47" s="331">
        <v>2000</v>
      </c>
      <c r="H47" s="331">
        <v>2000</v>
      </c>
      <c r="I47" s="331">
        <v>2000</v>
      </c>
      <c r="J47" s="331">
        <v>2000</v>
      </c>
      <c r="K47" s="331">
        <v>2000</v>
      </c>
      <c r="L47" s="331">
        <v>1000</v>
      </c>
      <c r="M47" s="331">
        <v>1000</v>
      </c>
      <c r="N47" s="331">
        <v>1000</v>
      </c>
      <c r="O47" s="331">
        <v>0</v>
      </c>
      <c r="P47" s="241">
        <v>0</v>
      </c>
      <c r="Q47" s="258">
        <f>SUM(E47:P47)</f>
        <v>15000</v>
      </c>
      <c r="R47" s="257">
        <f t="shared" si="2"/>
        <v>-3000</v>
      </c>
    </row>
    <row r="48" spans="1:18" ht="12" customHeight="1" x14ac:dyDescent="0.2">
      <c r="A48" s="238"/>
      <c r="B48" s="242" t="s">
        <v>495</v>
      </c>
      <c r="C48" s="337" t="s">
        <v>563</v>
      </c>
      <c r="D48" s="331">
        <f>+'NO liquidacion del presupuesto'!D71</f>
        <v>120000</v>
      </c>
      <c r="E48" s="331">
        <v>0</v>
      </c>
      <c r="F48" s="331">
        <v>10000</v>
      </c>
      <c r="G48" s="331">
        <v>10000</v>
      </c>
      <c r="H48" s="331">
        <v>40000</v>
      </c>
      <c r="I48" s="331">
        <v>30000</v>
      </c>
      <c r="J48" s="331">
        <v>10000</v>
      </c>
      <c r="K48" s="331">
        <v>10000</v>
      </c>
      <c r="L48" s="331">
        <v>10000</v>
      </c>
      <c r="M48" s="331">
        <v>10000</v>
      </c>
      <c r="N48" s="331">
        <v>10000</v>
      </c>
      <c r="O48" s="331">
        <v>10000</v>
      </c>
      <c r="P48" s="241">
        <v>0</v>
      </c>
      <c r="Q48" s="258">
        <f>SUM(E48:P48)</f>
        <v>150000</v>
      </c>
      <c r="R48" s="257">
        <f t="shared" si="2"/>
        <v>-30000</v>
      </c>
    </row>
    <row r="49" spans="1:18" ht="12" customHeight="1" x14ac:dyDescent="0.2">
      <c r="A49" s="818" t="s">
        <v>496</v>
      </c>
      <c r="B49" s="818"/>
      <c r="C49" s="819"/>
      <c r="D49" s="334">
        <f>+'NO liquidacion del presupuesto'!D72</f>
        <v>89021778</v>
      </c>
      <c r="E49" s="334">
        <f t="shared" ref="E49:P49" si="15">+E50+E101</f>
        <v>3657738.0952380951</v>
      </c>
      <c r="F49" s="334">
        <f t="shared" si="15"/>
        <v>8545238.4285714291</v>
      </c>
      <c r="G49" s="334">
        <f t="shared" si="15"/>
        <v>53745238.428571433</v>
      </c>
      <c r="H49" s="334">
        <f t="shared" si="15"/>
        <v>3545238.4285714286</v>
      </c>
      <c r="I49" s="334">
        <f t="shared" si="15"/>
        <v>3545238.4285714286</v>
      </c>
      <c r="J49" s="334">
        <f t="shared" si="15"/>
        <v>10045238.428571429</v>
      </c>
      <c r="K49" s="334">
        <f t="shared" si="15"/>
        <v>116666.99999999999</v>
      </c>
      <c r="L49" s="334">
        <f t="shared" si="15"/>
        <v>116666.99999999999</v>
      </c>
      <c r="M49" s="334">
        <f t="shared" si="15"/>
        <v>5045238.4285714291</v>
      </c>
      <c r="N49" s="334">
        <f t="shared" si="15"/>
        <v>116666.99999999999</v>
      </c>
      <c r="O49" s="334">
        <f t="shared" si="15"/>
        <v>1616667</v>
      </c>
      <c r="P49" s="253">
        <f t="shared" si="15"/>
        <v>116662.99999999999</v>
      </c>
      <c r="Q49" s="253">
        <f>+Q50+Q101</f>
        <v>90212499.666666657</v>
      </c>
      <c r="R49" s="256">
        <f t="shared" si="2"/>
        <v>-1190721.6666666567</v>
      </c>
    </row>
    <row r="50" spans="1:18" ht="12" customHeight="1" x14ac:dyDescent="0.2">
      <c r="A50" s="245">
        <v>2.1</v>
      </c>
      <c r="B50" s="820" t="s">
        <v>497</v>
      </c>
      <c r="C50" s="821"/>
      <c r="D50" s="335">
        <f>+'NO liquidacion del presupuesto'!D73</f>
        <v>59222000</v>
      </c>
      <c r="E50" s="335">
        <f t="shared" ref="E50:P50" si="16">+E51+E59</f>
        <v>3657738.0952380951</v>
      </c>
      <c r="F50" s="335">
        <f t="shared" si="16"/>
        <v>3545238.4285714286</v>
      </c>
      <c r="G50" s="335">
        <f t="shared" si="16"/>
        <v>28745238.428571429</v>
      </c>
      <c r="H50" s="335">
        <f t="shared" si="16"/>
        <v>3545238.4285714286</v>
      </c>
      <c r="I50" s="335">
        <f t="shared" si="16"/>
        <v>3545238.4285714286</v>
      </c>
      <c r="J50" s="335">
        <f t="shared" si="16"/>
        <v>5045238.4285714291</v>
      </c>
      <c r="K50" s="335">
        <f t="shared" si="16"/>
        <v>116666.99999999999</v>
      </c>
      <c r="L50" s="335">
        <f t="shared" si="16"/>
        <v>116666.99999999999</v>
      </c>
      <c r="M50" s="335">
        <f t="shared" si="16"/>
        <v>5045238.4285714291</v>
      </c>
      <c r="N50" s="335">
        <f t="shared" si="16"/>
        <v>116666.99999999999</v>
      </c>
      <c r="O50" s="335">
        <f t="shared" si="16"/>
        <v>1616667</v>
      </c>
      <c r="P50" s="236">
        <f t="shared" si="16"/>
        <v>116662.99999999999</v>
      </c>
      <c r="Q50" s="236">
        <f>+Q51+Q59</f>
        <v>55212499.666666664</v>
      </c>
      <c r="R50" s="256">
        <f t="shared" si="2"/>
        <v>4009500.3333333358</v>
      </c>
    </row>
    <row r="51" spans="1:18" ht="12" customHeight="1" x14ac:dyDescent="0.2">
      <c r="A51" s="246" t="s">
        <v>498</v>
      </c>
      <c r="B51" s="246" t="s">
        <v>137</v>
      </c>
      <c r="C51" s="339"/>
      <c r="D51" s="335">
        <f>+'NO liquidacion del presupuesto'!D74</f>
        <v>13560000</v>
      </c>
      <c r="E51" s="335">
        <f t="shared" ref="E51:P51" si="17">+E52</f>
        <v>0</v>
      </c>
      <c r="F51" s="335">
        <f t="shared" si="17"/>
        <v>0</v>
      </c>
      <c r="G51" s="335">
        <f t="shared" si="17"/>
        <v>6500000</v>
      </c>
      <c r="H51" s="335">
        <f t="shared" si="17"/>
        <v>0</v>
      </c>
      <c r="I51" s="335">
        <f t="shared" si="17"/>
        <v>0</v>
      </c>
      <c r="J51" s="335">
        <f t="shared" si="17"/>
        <v>1500000</v>
      </c>
      <c r="K51" s="335">
        <f t="shared" si="17"/>
        <v>0</v>
      </c>
      <c r="L51" s="335">
        <f t="shared" si="17"/>
        <v>0</v>
      </c>
      <c r="M51" s="335">
        <f t="shared" si="17"/>
        <v>1500000</v>
      </c>
      <c r="N51" s="335">
        <f t="shared" si="17"/>
        <v>0</v>
      </c>
      <c r="O51" s="335">
        <f t="shared" si="17"/>
        <v>1500000</v>
      </c>
      <c r="P51" s="236">
        <f t="shared" si="17"/>
        <v>0</v>
      </c>
      <c r="Q51" s="236">
        <f>+Q52</f>
        <v>11000000</v>
      </c>
      <c r="R51" s="256">
        <f t="shared" si="2"/>
        <v>2560000</v>
      </c>
    </row>
    <row r="52" spans="1:18" ht="12" customHeight="1" x14ac:dyDescent="0.2">
      <c r="A52" s="246" t="s">
        <v>499</v>
      </c>
      <c r="B52" s="246" t="s">
        <v>500</v>
      </c>
      <c r="C52" s="339"/>
      <c r="D52" s="335">
        <f>+'NO liquidacion del presupuesto'!D75</f>
        <v>13560000</v>
      </c>
      <c r="E52" s="335">
        <f t="shared" ref="E52:P52" si="18">SUM(E53:E58)</f>
        <v>0</v>
      </c>
      <c r="F52" s="335">
        <f t="shared" si="18"/>
        <v>0</v>
      </c>
      <c r="G52" s="335">
        <f t="shared" si="18"/>
        <v>6500000</v>
      </c>
      <c r="H52" s="335">
        <f t="shared" si="18"/>
        <v>0</v>
      </c>
      <c r="I52" s="335">
        <f t="shared" si="18"/>
        <v>0</v>
      </c>
      <c r="J52" s="335">
        <f t="shared" si="18"/>
        <v>1500000</v>
      </c>
      <c r="K52" s="335">
        <f t="shared" si="18"/>
        <v>0</v>
      </c>
      <c r="L52" s="335">
        <f t="shared" si="18"/>
        <v>0</v>
      </c>
      <c r="M52" s="335">
        <f t="shared" si="18"/>
        <v>1500000</v>
      </c>
      <c r="N52" s="335">
        <f t="shared" si="18"/>
        <v>0</v>
      </c>
      <c r="O52" s="335">
        <f t="shared" si="18"/>
        <v>1500000</v>
      </c>
      <c r="P52" s="236">
        <f t="shared" si="18"/>
        <v>0</v>
      </c>
      <c r="Q52" s="236">
        <f>SUM(Q53:Q58)</f>
        <v>11000000</v>
      </c>
      <c r="R52" s="256">
        <f t="shared" si="2"/>
        <v>2560000</v>
      </c>
    </row>
    <row r="53" spans="1:18" ht="12" hidden="1" customHeight="1" x14ac:dyDescent="0.2">
      <c r="A53" s="239"/>
      <c r="B53" s="251" t="s">
        <v>565</v>
      </c>
      <c r="C53" s="242" t="s">
        <v>138</v>
      </c>
      <c r="D53" s="241">
        <f>+'NO liquidacion del presupuesto'!D76</f>
        <v>0</v>
      </c>
      <c r="E53" s="241">
        <v>0</v>
      </c>
      <c r="F53" s="241">
        <v>0</v>
      </c>
      <c r="G53" s="241">
        <v>0</v>
      </c>
      <c r="H53" s="241">
        <v>0</v>
      </c>
      <c r="I53" s="241">
        <v>0</v>
      </c>
      <c r="J53" s="241">
        <v>0</v>
      </c>
      <c r="K53" s="241">
        <v>0</v>
      </c>
      <c r="L53" s="241">
        <v>0</v>
      </c>
      <c r="M53" s="241">
        <v>0</v>
      </c>
      <c r="N53" s="241">
        <v>0</v>
      </c>
      <c r="O53" s="241">
        <v>0</v>
      </c>
      <c r="P53" s="241">
        <v>0</v>
      </c>
      <c r="Q53" s="258">
        <f t="shared" ref="Q53:Q58" si="19">SUM(E53:P53)</f>
        <v>0</v>
      </c>
      <c r="R53" s="257">
        <f t="shared" si="2"/>
        <v>0</v>
      </c>
    </row>
    <row r="54" spans="1:18" ht="12" customHeight="1" x14ac:dyDescent="0.2">
      <c r="A54" s="239"/>
      <c r="B54" s="251" t="s">
        <v>566</v>
      </c>
      <c r="C54" s="337" t="s">
        <v>138</v>
      </c>
      <c r="D54" s="331">
        <f>+'NO liquidacion del presupuesto'!D77</f>
        <v>5000000</v>
      </c>
      <c r="E54" s="331">
        <v>0</v>
      </c>
      <c r="F54" s="331">
        <v>0</v>
      </c>
      <c r="G54" s="331">
        <f>+D54</f>
        <v>5000000</v>
      </c>
      <c r="H54" s="331">
        <v>0</v>
      </c>
      <c r="I54" s="331">
        <v>0</v>
      </c>
      <c r="J54" s="331">
        <v>0</v>
      </c>
      <c r="K54" s="331">
        <v>0</v>
      </c>
      <c r="L54" s="331">
        <v>0</v>
      </c>
      <c r="M54" s="331">
        <v>0</v>
      </c>
      <c r="N54" s="331">
        <v>0</v>
      </c>
      <c r="O54" s="331">
        <v>0</v>
      </c>
      <c r="P54" s="241">
        <v>0</v>
      </c>
      <c r="Q54" s="258">
        <f t="shared" si="19"/>
        <v>5000000</v>
      </c>
      <c r="R54" s="257">
        <f t="shared" si="2"/>
        <v>0</v>
      </c>
    </row>
    <row r="55" spans="1:18" ht="12" customHeight="1" x14ac:dyDescent="0.2">
      <c r="A55" s="239"/>
      <c r="B55" s="251" t="s">
        <v>565</v>
      </c>
      <c r="C55" s="337" t="s">
        <v>139</v>
      </c>
      <c r="D55" s="331">
        <f>+'NO liquidacion del presupuesto'!D78</f>
        <v>0</v>
      </c>
      <c r="E55" s="331">
        <v>0</v>
      </c>
      <c r="F55" s="331">
        <v>0</v>
      </c>
      <c r="G55" s="331">
        <v>1500000</v>
      </c>
      <c r="H55" s="331">
        <v>0</v>
      </c>
      <c r="I55" s="331">
        <v>0</v>
      </c>
      <c r="J55" s="331">
        <v>0</v>
      </c>
      <c r="K55" s="331">
        <v>0</v>
      </c>
      <c r="L55" s="331">
        <v>0</v>
      </c>
      <c r="M55" s="331">
        <v>0</v>
      </c>
      <c r="N55" s="331">
        <v>0</v>
      </c>
      <c r="O55" s="331">
        <v>0</v>
      </c>
      <c r="P55" s="241">
        <v>0</v>
      </c>
      <c r="Q55" s="258">
        <f t="shared" si="19"/>
        <v>1500000</v>
      </c>
      <c r="R55" s="257">
        <f t="shared" si="2"/>
        <v>-1500000</v>
      </c>
    </row>
    <row r="56" spans="1:18" ht="12" customHeight="1" x14ac:dyDescent="0.2">
      <c r="A56" s="239"/>
      <c r="B56" s="251" t="s">
        <v>566</v>
      </c>
      <c r="C56" s="337" t="s">
        <v>139</v>
      </c>
      <c r="D56" s="331">
        <f>+'NO liquidacion del presupuesto'!D79</f>
        <v>8560000</v>
      </c>
      <c r="E56" s="331">
        <v>0</v>
      </c>
      <c r="F56" s="331">
        <v>0</v>
      </c>
      <c r="G56" s="331">
        <v>0</v>
      </c>
      <c r="H56" s="331">
        <v>0</v>
      </c>
      <c r="I56" s="331">
        <v>0</v>
      </c>
      <c r="J56" s="331">
        <v>1500000</v>
      </c>
      <c r="K56" s="331"/>
      <c r="L56" s="331">
        <v>0</v>
      </c>
      <c r="M56" s="331">
        <v>1500000</v>
      </c>
      <c r="N56" s="331"/>
      <c r="O56" s="331">
        <v>1500000</v>
      </c>
      <c r="P56" s="241">
        <v>0</v>
      </c>
      <c r="Q56" s="258">
        <f t="shared" si="19"/>
        <v>4500000</v>
      </c>
      <c r="R56" s="257">
        <f t="shared" si="2"/>
        <v>4060000</v>
      </c>
    </row>
    <row r="57" spans="1:18" ht="12" hidden="1" customHeight="1" x14ac:dyDescent="0.2">
      <c r="A57" s="239"/>
      <c r="B57" s="251" t="s">
        <v>565</v>
      </c>
      <c r="C57" s="242" t="s">
        <v>561</v>
      </c>
      <c r="D57" s="241">
        <f>+'NO liquidacion del presupuesto'!D80</f>
        <v>0</v>
      </c>
      <c r="E57" s="241">
        <v>0</v>
      </c>
      <c r="F57" s="241">
        <v>0</v>
      </c>
      <c r="G57" s="241">
        <v>0</v>
      </c>
      <c r="H57" s="241">
        <v>0</v>
      </c>
      <c r="I57" s="241">
        <v>0</v>
      </c>
      <c r="J57" s="241">
        <v>0</v>
      </c>
      <c r="K57" s="241">
        <v>0</v>
      </c>
      <c r="L57" s="241">
        <v>0</v>
      </c>
      <c r="M57" s="241">
        <v>0</v>
      </c>
      <c r="N57" s="241">
        <v>0</v>
      </c>
      <c r="O57" s="241">
        <v>0</v>
      </c>
      <c r="P57" s="241">
        <v>0</v>
      </c>
      <c r="Q57" s="258">
        <f t="shared" si="19"/>
        <v>0</v>
      </c>
      <c r="R57" s="257">
        <f t="shared" si="2"/>
        <v>0</v>
      </c>
    </row>
    <row r="58" spans="1:18" ht="12" hidden="1" customHeight="1" x14ac:dyDescent="0.2">
      <c r="A58" s="239"/>
      <c r="B58" s="251" t="s">
        <v>566</v>
      </c>
      <c r="C58" s="242" t="s">
        <v>561</v>
      </c>
      <c r="D58" s="241">
        <f>+'NO liquidacion del presupuesto'!D81</f>
        <v>0</v>
      </c>
      <c r="E58" s="241">
        <v>0</v>
      </c>
      <c r="F58" s="241">
        <v>0</v>
      </c>
      <c r="G58" s="241">
        <v>0</v>
      </c>
      <c r="H58" s="241">
        <v>0</v>
      </c>
      <c r="I58" s="241">
        <v>0</v>
      </c>
      <c r="J58" s="241">
        <v>0</v>
      </c>
      <c r="K58" s="241">
        <v>0</v>
      </c>
      <c r="L58" s="241">
        <v>0</v>
      </c>
      <c r="M58" s="241">
        <v>0</v>
      </c>
      <c r="N58" s="241">
        <v>0</v>
      </c>
      <c r="O58" s="241">
        <v>0</v>
      </c>
      <c r="P58" s="241">
        <v>0</v>
      </c>
      <c r="Q58" s="258">
        <f t="shared" si="19"/>
        <v>0</v>
      </c>
      <c r="R58" s="257">
        <f t="shared" si="2"/>
        <v>0</v>
      </c>
    </row>
    <row r="59" spans="1:18" ht="12" customHeight="1" x14ac:dyDescent="0.2">
      <c r="A59" s="246" t="s">
        <v>503</v>
      </c>
      <c r="B59" s="246" t="s">
        <v>140</v>
      </c>
      <c r="C59" s="339"/>
      <c r="D59" s="335">
        <f>+'NO liquidacion del presupuesto'!D82</f>
        <v>45662000</v>
      </c>
      <c r="E59" s="335">
        <f t="shared" ref="E59:P59" si="20">+E60+E65+E98</f>
        <v>3657738.0952380951</v>
      </c>
      <c r="F59" s="335">
        <f t="shared" si="20"/>
        <v>3545238.4285714286</v>
      </c>
      <c r="G59" s="335">
        <f t="shared" si="20"/>
        <v>22245238.428571429</v>
      </c>
      <c r="H59" s="335">
        <f t="shared" si="20"/>
        <v>3545238.4285714286</v>
      </c>
      <c r="I59" s="335">
        <f t="shared" si="20"/>
        <v>3545238.4285714286</v>
      </c>
      <c r="J59" s="335">
        <f t="shared" si="20"/>
        <v>3545238.4285714286</v>
      </c>
      <c r="K59" s="335">
        <f t="shared" si="20"/>
        <v>116666.99999999999</v>
      </c>
      <c r="L59" s="335">
        <f t="shared" si="20"/>
        <v>116666.99999999999</v>
      </c>
      <c r="M59" s="335">
        <f t="shared" si="20"/>
        <v>3545238.4285714286</v>
      </c>
      <c r="N59" s="335">
        <f t="shared" si="20"/>
        <v>116666.99999999999</v>
      </c>
      <c r="O59" s="335">
        <f t="shared" si="20"/>
        <v>116666.99999999999</v>
      </c>
      <c r="P59" s="236">
        <f t="shared" si="20"/>
        <v>116662.99999999999</v>
      </c>
      <c r="Q59" s="236">
        <f>+Q60+Q65+Q98</f>
        <v>44212499.666666664</v>
      </c>
      <c r="R59" s="256">
        <f t="shared" si="2"/>
        <v>1449500.3333333358</v>
      </c>
    </row>
    <row r="60" spans="1:18" ht="12" customHeight="1" x14ac:dyDescent="0.2">
      <c r="A60" s="247" t="s">
        <v>505</v>
      </c>
      <c r="B60" s="246" t="s">
        <v>506</v>
      </c>
      <c r="C60" s="339"/>
      <c r="D60" s="335">
        <f>+'NO liquidacion del presupuesto'!D83</f>
        <v>35512000</v>
      </c>
      <c r="E60" s="335">
        <f t="shared" ref="E60:P60" si="21">SUM(E61:E64)</f>
        <v>3428571.4285714286</v>
      </c>
      <c r="F60" s="335">
        <f t="shared" si="21"/>
        <v>3428571.4285714286</v>
      </c>
      <c r="G60" s="335">
        <f t="shared" si="21"/>
        <v>16128571.428571429</v>
      </c>
      <c r="H60" s="335">
        <f t="shared" si="21"/>
        <v>3428571.4285714286</v>
      </c>
      <c r="I60" s="335">
        <f t="shared" si="21"/>
        <v>3428571.4285714286</v>
      </c>
      <c r="J60" s="335">
        <f t="shared" si="21"/>
        <v>3428571.4285714286</v>
      </c>
      <c r="K60" s="335">
        <f t="shared" si="21"/>
        <v>0</v>
      </c>
      <c r="L60" s="335">
        <f t="shared" si="21"/>
        <v>0</v>
      </c>
      <c r="M60" s="335">
        <f t="shared" si="21"/>
        <v>3428571.4285714286</v>
      </c>
      <c r="N60" s="335">
        <f t="shared" si="21"/>
        <v>0</v>
      </c>
      <c r="O60" s="335">
        <f t="shared" si="21"/>
        <v>0</v>
      </c>
      <c r="P60" s="236">
        <f t="shared" si="21"/>
        <v>0</v>
      </c>
      <c r="Q60" s="236">
        <f>SUM(Q61:Q64)</f>
        <v>36700000</v>
      </c>
      <c r="R60" s="256">
        <f t="shared" si="2"/>
        <v>-1188000</v>
      </c>
    </row>
    <row r="61" spans="1:18" ht="12" hidden="1" customHeight="1" x14ac:dyDescent="0.2">
      <c r="A61" s="239"/>
      <c r="B61" s="251" t="s">
        <v>565</v>
      </c>
      <c r="C61" s="242" t="s">
        <v>507</v>
      </c>
      <c r="D61" s="241">
        <f>+'NO liquidacion del presupuesto'!D84</f>
        <v>0</v>
      </c>
      <c r="E61" s="241">
        <v>0</v>
      </c>
      <c r="F61" s="241">
        <v>0</v>
      </c>
      <c r="G61" s="241">
        <v>0</v>
      </c>
      <c r="H61" s="241">
        <v>0</v>
      </c>
      <c r="I61" s="241">
        <v>0</v>
      </c>
      <c r="J61" s="241">
        <v>0</v>
      </c>
      <c r="K61" s="241">
        <v>0</v>
      </c>
      <c r="L61" s="241">
        <v>0</v>
      </c>
      <c r="M61" s="241">
        <v>0</v>
      </c>
      <c r="N61" s="241">
        <v>0</v>
      </c>
      <c r="O61" s="241">
        <v>0</v>
      </c>
      <c r="P61" s="241">
        <v>0</v>
      </c>
      <c r="Q61" s="258">
        <f>SUM(E61:P61)</f>
        <v>0</v>
      </c>
      <c r="R61" s="257">
        <f t="shared" si="2"/>
        <v>0</v>
      </c>
    </row>
    <row r="62" spans="1:18" ht="12" customHeight="1" x14ac:dyDescent="0.2">
      <c r="A62" s="239"/>
      <c r="B62" s="251" t="s">
        <v>566</v>
      </c>
      <c r="C62" s="337" t="s">
        <v>507</v>
      </c>
      <c r="D62" s="331">
        <f>+'NO liquidacion del presupuesto'!D85</f>
        <v>6000000</v>
      </c>
      <c r="E62" s="331">
        <v>0</v>
      </c>
      <c r="F62" s="331">
        <v>0</v>
      </c>
      <c r="G62" s="331">
        <f>+D62</f>
        <v>6000000</v>
      </c>
      <c r="H62" s="331">
        <v>0</v>
      </c>
      <c r="I62" s="331">
        <v>0</v>
      </c>
      <c r="J62" s="331">
        <v>0</v>
      </c>
      <c r="K62" s="331">
        <v>0</v>
      </c>
      <c r="L62" s="331">
        <v>0</v>
      </c>
      <c r="M62" s="331">
        <v>0</v>
      </c>
      <c r="N62" s="331">
        <v>0</v>
      </c>
      <c r="O62" s="331">
        <v>0</v>
      </c>
      <c r="P62" s="241">
        <v>0</v>
      </c>
      <c r="Q62" s="258">
        <f>SUM(E62:P62)</f>
        <v>6000000</v>
      </c>
      <c r="R62" s="257">
        <f t="shared" si="2"/>
        <v>0</v>
      </c>
    </row>
    <row r="63" spans="1:18" ht="12" customHeight="1" x14ac:dyDescent="0.2">
      <c r="A63" s="239"/>
      <c r="B63" s="251" t="s">
        <v>565</v>
      </c>
      <c r="C63" s="337" t="s">
        <v>88</v>
      </c>
      <c r="D63" s="331">
        <f>+'NO liquidacion del presupuesto'!D86</f>
        <v>5512000</v>
      </c>
      <c r="E63" s="331">
        <v>0</v>
      </c>
      <c r="F63" s="331">
        <v>0</v>
      </c>
      <c r="G63" s="331">
        <v>6700000</v>
      </c>
      <c r="H63" s="331">
        <v>0</v>
      </c>
      <c r="I63" s="331">
        <v>0</v>
      </c>
      <c r="J63" s="331">
        <v>0</v>
      </c>
      <c r="K63" s="331">
        <v>0</v>
      </c>
      <c r="L63" s="331">
        <v>0</v>
      </c>
      <c r="M63" s="331">
        <v>0</v>
      </c>
      <c r="N63" s="331">
        <v>0</v>
      </c>
      <c r="O63" s="331">
        <v>0</v>
      </c>
      <c r="P63" s="241">
        <v>0</v>
      </c>
      <c r="Q63" s="258">
        <f>SUM(E63:P63)</f>
        <v>6700000</v>
      </c>
      <c r="R63" s="257">
        <f t="shared" si="2"/>
        <v>-1188000</v>
      </c>
    </row>
    <row r="64" spans="1:18" ht="12" customHeight="1" x14ac:dyDescent="0.2">
      <c r="A64" s="239"/>
      <c r="B64" s="251" t="s">
        <v>566</v>
      </c>
      <c r="C64" s="337" t="s">
        <v>88</v>
      </c>
      <c r="D64" s="331">
        <f>+'NO liquidacion del presupuesto'!D87</f>
        <v>24000000</v>
      </c>
      <c r="E64" s="331">
        <f>+$D$64/7</f>
        <v>3428571.4285714286</v>
      </c>
      <c r="F64" s="331">
        <f>+$D$64/7</f>
        <v>3428571.4285714286</v>
      </c>
      <c r="G64" s="331">
        <f>+$D$64/7</f>
        <v>3428571.4285714286</v>
      </c>
      <c r="H64" s="331">
        <f t="shared" ref="H64:M64" si="22">+$D$64/7</f>
        <v>3428571.4285714286</v>
      </c>
      <c r="I64" s="331">
        <f t="shared" si="22"/>
        <v>3428571.4285714286</v>
      </c>
      <c r="J64" s="331">
        <f t="shared" si="22"/>
        <v>3428571.4285714286</v>
      </c>
      <c r="K64" s="331">
        <v>0</v>
      </c>
      <c r="L64" s="331">
        <v>0</v>
      </c>
      <c r="M64" s="331">
        <f t="shared" si="22"/>
        <v>3428571.4285714286</v>
      </c>
      <c r="N64" s="331">
        <v>0</v>
      </c>
      <c r="O64" s="331">
        <v>0</v>
      </c>
      <c r="P64" s="241">
        <v>0</v>
      </c>
      <c r="Q64" s="258">
        <f>SUM(E64:P64)</f>
        <v>24000000</v>
      </c>
      <c r="R64" s="257">
        <f t="shared" si="2"/>
        <v>0</v>
      </c>
    </row>
    <row r="65" spans="1:18" ht="12" customHeight="1" x14ac:dyDescent="0.2">
      <c r="A65" s="246" t="s">
        <v>509</v>
      </c>
      <c r="B65" s="246" t="s">
        <v>510</v>
      </c>
      <c r="C65" s="340"/>
      <c r="D65" s="335">
        <f>+'NO liquidacion del presupuesto'!D88</f>
        <v>10150000</v>
      </c>
      <c r="E65" s="335">
        <f t="shared" ref="E65:P65" si="23">+E66+E71+E82+E85+E88+E91</f>
        <v>229166.66666666666</v>
      </c>
      <c r="F65" s="335">
        <f t="shared" si="23"/>
        <v>116666.99999999999</v>
      </c>
      <c r="G65" s="335">
        <f t="shared" si="23"/>
        <v>6116667</v>
      </c>
      <c r="H65" s="335">
        <f t="shared" si="23"/>
        <v>116666.99999999999</v>
      </c>
      <c r="I65" s="335">
        <f t="shared" si="23"/>
        <v>116666.99999999999</v>
      </c>
      <c r="J65" s="335">
        <f t="shared" si="23"/>
        <v>116666.99999999999</v>
      </c>
      <c r="K65" s="335">
        <f t="shared" si="23"/>
        <v>116666.99999999999</v>
      </c>
      <c r="L65" s="335">
        <f t="shared" si="23"/>
        <v>116666.99999999999</v>
      </c>
      <c r="M65" s="335">
        <f t="shared" si="23"/>
        <v>116666.99999999999</v>
      </c>
      <c r="N65" s="335">
        <f t="shared" si="23"/>
        <v>116666.99999999999</v>
      </c>
      <c r="O65" s="335">
        <f t="shared" si="23"/>
        <v>116666.99999999999</v>
      </c>
      <c r="P65" s="236">
        <f t="shared" si="23"/>
        <v>116662.99999999999</v>
      </c>
      <c r="Q65" s="236">
        <f>+Q66+Q71+Q82+Q85+Q88+Q91</f>
        <v>7512499.666666667</v>
      </c>
      <c r="R65" s="256">
        <f t="shared" si="2"/>
        <v>2637500.333333333</v>
      </c>
    </row>
    <row r="66" spans="1:18" ht="12" hidden="1" customHeight="1" x14ac:dyDescent="0.2">
      <c r="A66" s="246" t="s">
        <v>511</v>
      </c>
      <c r="B66" s="246" t="s">
        <v>512</v>
      </c>
      <c r="C66" s="259"/>
      <c r="D66" s="236">
        <f>+'NO liquidacion del presupuesto'!D89</f>
        <v>0</v>
      </c>
      <c r="E66" s="236">
        <f t="shared" ref="E66:P66" si="24">SUM(E67:E70)</f>
        <v>0</v>
      </c>
      <c r="F66" s="236">
        <f t="shared" si="24"/>
        <v>0</v>
      </c>
      <c r="G66" s="236">
        <f t="shared" si="24"/>
        <v>0</v>
      </c>
      <c r="H66" s="236">
        <f t="shared" si="24"/>
        <v>0</v>
      </c>
      <c r="I66" s="236">
        <f t="shared" si="24"/>
        <v>0</v>
      </c>
      <c r="J66" s="236">
        <f t="shared" si="24"/>
        <v>0</v>
      </c>
      <c r="K66" s="236">
        <f t="shared" si="24"/>
        <v>0</v>
      </c>
      <c r="L66" s="236">
        <f t="shared" si="24"/>
        <v>0</v>
      </c>
      <c r="M66" s="236">
        <f t="shared" si="24"/>
        <v>0</v>
      </c>
      <c r="N66" s="236">
        <f t="shared" si="24"/>
        <v>0</v>
      </c>
      <c r="O66" s="236">
        <f t="shared" si="24"/>
        <v>0</v>
      </c>
      <c r="P66" s="236">
        <f t="shared" si="24"/>
        <v>0</v>
      </c>
      <c r="Q66" s="236">
        <f>SUM(Q67:Q70)</f>
        <v>0</v>
      </c>
      <c r="R66" s="256">
        <f t="shared" si="2"/>
        <v>0</v>
      </c>
    </row>
    <row r="67" spans="1:18" ht="12" hidden="1" customHeight="1" x14ac:dyDescent="0.2">
      <c r="A67" s="248"/>
      <c r="B67" s="251" t="s">
        <v>565</v>
      </c>
      <c r="C67" s="249" t="s">
        <v>513</v>
      </c>
      <c r="D67" s="241">
        <f>+'NO liquidacion del presupuesto'!D90</f>
        <v>0</v>
      </c>
      <c r="E67" s="241">
        <v>0</v>
      </c>
      <c r="F67" s="241">
        <v>0</v>
      </c>
      <c r="G67" s="241">
        <v>0</v>
      </c>
      <c r="H67" s="241">
        <v>0</v>
      </c>
      <c r="I67" s="241">
        <v>0</v>
      </c>
      <c r="J67" s="241">
        <v>0</v>
      </c>
      <c r="K67" s="241">
        <v>0</v>
      </c>
      <c r="L67" s="241">
        <v>0</v>
      </c>
      <c r="M67" s="241">
        <v>0</v>
      </c>
      <c r="N67" s="241">
        <v>0</v>
      </c>
      <c r="O67" s="241">
        <v>0</v>
      </c>
      <c r="P67" s="241">
        <v>0</v>
      </c>
      <c r="Q67" s="258">
        <f>SUM(E67:P67)</f>
        <v>0</v>
      </c>
      <c r="R67" s="257">
        <f t="shared" si="2"/>
        <v>0</v>
      </c>
    </row>
    <row r="68" spans="1:18" ht="12" hidden="1" customHeight="1" x14ac:dyDescent="0.2">
      <c r="A68" s="248"/>
      <c r="B68" s="251" t="s">
        <v>566</v>
      </c>
      <c r="C68" s="249" t="s">
        <v>513</v>
      </c>
      <c r="D68" s="241">
        <f>+'NO liquidacion del presupuesto'!D91</f>
        <v>0</v>
      </c>
      <c r="E68" s="241">
        <v>0</v>
      </c>
      <c r="F68" s="241">
        <v>0</v>
      </c>
      <c r="G68" s="241">
        <v>0</v>
      </c>
      <c r="H68" s="241">
        <v>0</v>
      </c>
      <c r="I68" s="241">
        <v>0</v>
      </c>
      <c r="J68" s="241">
        <v>0</v>
      </c>
      <c r="K68" s="241">
        <v>0</v>
      </c>
      <c r="L68" s="241">
        <v>0</v>
      </c>
      <c r="M68" s="241">
        <v>0</v>
      </c>
      <c r="N68" s="241">
        <v>0</v>
      </c>
      <c r="O68" s="241">
        <v>0</v>
      </c>
      <c r="P68" s="241">
        <v>0</v>
      </c>
      <c r="Q68" s="258">
        <f>SUM(E68:P68)</f>
        <v>0</v>
      </c>
      <c r="R68" s="257">
        <f t="shared" si="2"/>
        <v>0</v>
      </c>
    </row>
    <row r="69" spans="1:18" ht="12" hidden="1" customHeight="1" x14ac:dyDescent="0.2">
      <c r="A69" s="248"/>
      <c r="B69" s="251" t="s">
        <v>565</v>
      </c>
      <c r="C69" s="249" t="s">
        <v>515</v>
      </c>
      <c r="D69" s="241">
        <f>+'NO liquidacion del presupuesto'!D92</f>
        <v>0</v>
      </c>
      <c r="E69" s="241">
        <v>0</v>
      </c>
      <c r="F69" s="241">
        <v>0</v>
      </c>
      <c r="G69" s="241">
        <v>0</v>
      </c>
      <c r="H69" s="241">
        <v>0</v>
      </c>
      <c r="I69" s="241">
        <v>0</v>
      </c>
      <c r="J69" s="241">
        <v>0</v>
      </c>
      <c r="K69" s="241">
        <v>0</v>
      </c>
      <c r="L69" s="241">
        <v>0</v>
      </c>
      <c r="M69" s="241">
        <v>0</v>
      </c>
      <c r="N69" s="241">
        <v>0</v>
      </c>
      <c r="O69" s="241">
        <v>0</v>
      </c>
      <c r="P69" s="241">
        <v>0</v>
      </c>
      <c r="Q69" s="258">
        <f>SUM(E69:P69)</f>
        <v>0</v>
      </c>
      <c r="R69" s="257">
        <f t="shared" si="2"/>
        <v>0</v>
      </c>
    </row>
    <row r="70" spans="1:18" ht="12" hidden="1" customHeight="1" x14ac:dyDescent="0.2">
      <c r="A70" s="248"/>
      <c r="B70" s="251" t="s">
        <v>566</v>
      </c>
      <c r="C70" s="249" t="s">
        <v>515</v>
      </c>
      <c r="D70" s="241">
        <f>+'NO liquidacion del presupuesto'!D93</f>
        <v>0</v>
      </c>
      <c r="E70" s="241">
        <v>0</v>
      </c>
      <c r="F70" s="241">
        <v>0</v>
      </c>
      <c r="G70" s="241">
        <v>0</v>
      </c>
      <c r="H70" s="241">
        <v>0</v>
      </c>
      <c r="I70" s="241">
        <v>0</v>
      </c>
      <c r="J70" s="241">
        <v>0</v>
      </c>
      <c r="K70" s="241">
        <v>0</v>
      </c>
      <c r="L70" s="241">
        <v>0</v>
      </c>
      <c r="M70" s="241">
        <v>0</v>
      </c>
      <c r="N70" s="241">
        <v>0</v>
      </c>
      <c r="O70" s="241">
        <v>0</v>
      </c>
      <c r="P70" s="241">
        <v>0</v>
      </c>
      <c r="Q70" s="258">
        <f>SUM(E70:P70)</f>
        <v>0</v>
      </c>
      <c r="R70" s="257">
        <f t="shared" si="2"/>
        <v>0</v>
      </c>
    </row>
    <row r="71" spans="1:18" ht="12" customHeight="1" x14ac:dyDescent="0.2">
      <c r="A71" s="247" t="s">
        <v>516</v>
      </c>
      <c r="B71" s="246" t="s">
        <v>331</v>
      </c>
      <c r="C71" s="259"/>
      <c r="D71" s="236">
        <f t="shared" ref="D71:P71" si="25">SUM(D72:D81)</f>
        <v>2500000</v>
      </c>
      <c r="E71" s="236">
        <f t="shared" si="25"/>
        <v>208333.33333333331</v>
      </c>
      <c r="F71" s="236">
        <f t="shared" si="25"/>
        <v>95833.666666666657</v>
      </c>
      <c r="G71" s="236">
        <f t="shared" si="25"/>
        <v>95833.666666666657</v>
      </c>
      <c r="H71" s="236">
        <f t="shared" si="25"/>
        <v>95833.666666666657</v>
      </c>
      <c r="I71" s="236">
        <f t="shared" si="25"/>
        <v>95833.666666666657</v>
      </c>
      <c r="J71" s="236">
        <f t="shared" si="25"/>
        <v>95833.666666666657</v>
      </c>
      <c r="K71" s="236">
        <f t="shared" si="25"/>
        <v>95833.666666666657</v>
      </c>
      <c r="L71" s="236">
        <f t="shared" si="25"/>
        <v>95833.666666666657</v>
      </c>
      <c r="M71" s="236">
        <f t="shared" si="25"/>
        <v>95833.666666666657</v>
      </c>
      <c r="N71" s="236">
        <f t="shared" si="25"/>
        <v>95833.666666666657</v>
      </c>
      <c r="O71" s="236">
        <f t="shared" si="25"/>
        <v>95833.666666666657</v>
      </c>
      <c r="P71" s="236">
        <f t="shared" si="25"/>
        <v>95829.666666666657</v>
      </c>
      <c r="Q71" s="236">
        <f>SUM(Q72:Q81)</f>
        <v>1262499.6666666667</v>
      </c>
      <c r="R71" s="256">
        <f t="shared" si="2"/>
        <v>1237500.3333333333</v>
      </c>
    </row>
    <row r="72" spans="1:18" ht="12" hidden="1" customHeight="1" x14ac:dyDescent="0.2">
      <c r="A72" s="248"/>
      <c r="B72" s="251" t="s">
        <v>565</v>
      </c>
      <c r="C72" s="249" t="s">
        <v>517</v>
      </c>
      <c r="D72" s="241">
        <f>+'NO liquidacion del presupuesto'!D95</f>
        <v>0</v>
      </c>
      <c r="E72" s="241">
        <v>0</v>
      </c>
      <c r="F72" s="241">
        <v>0</v>
      </c>
      <c r="G72" s="241">
        <v>0</v>
      </c>
      <c r="H72" s="241">
        <v>0</v>
      </c>
      <c r="I72" s="241">
        <v>0</v>
      </c>
      <c r="J72" s="241">
        <v>0</v>
      </c>
      <c r="K72" s="241">
        <v>0</v>
      </c>
      <c r="L72" s="241">
        <v>0</v>
      </c>
      <c r="M72" s="241">
        <v>0</v>
      </c>
      <c r="N72" s="241">
        <v>0</v>
      </c>
      <c r="O72" s="241">
        <v>0</v>
      </c>
      <c r="P72" s="241">
        <v>0</v>
      </c>
      <c r="Q72" s="258">
        <f t="shared" ref="Q72:Q81" si="26">SUM(E72:P72)</f>
        <v>0</v>
      </c>
      <c r="R72" s="257">
        <f t="shared" si="2"/>
        <v>0</v>
      </c>
    </row>
    <row r="73" spans="1:18" ht="12" hidden="1" customHeight="1" x14ac:dyDescent="0.2">
      <c r="A73" s="248"/>
      <c r="B73" s="251" t="s">
        <v>566</v>
      </c>
      <c r="C73" s="249" t="s">
        <v>517</v>
      </c>
      <c r="D73" s="241">
        <f>+'NO liquidacion del presupuesto'!D96</f>
        <v>0</v>
      </c>
      <c r="E73" s="241">
        <v>0</v>
      </c>
      <c r="F73" s="241">
        <v>0</v>
      </c>
      <c r="G73" s="241">
        <v>0</v>
      </c>
      <c r="H73" s="241">
        <v>0</v>
      </c>
      <c r="I73" s="241">
        <v>0</v>
      </c>
      <c r="J73" s="241">
        <v>0</v>
      </c>
      <c r="K73" s="241">
        <v>0</v>
      </c>
      <c r="L73" s="241">
        <v>0</v>
      </c>
      <c r="M73" s="241">
        <v>0</v>
      </c>
      <c r="N73" s="241">
        <v>0</v>
      </c>
      <c r="O73" s="241">
        <v>0</v>
      </c>
      <c r="P73" s="241">
        <v>0</v>
      </c>
      <c r="Q73" s="258">
        <f t="shared" si="26"/>
        <v>0</v>
      </c>
      <c r="R73" s="257">
        <f t="shared" si="2"/>
        <v>0</v>
      </c>
    </row>
    <row r="74" spans="1:18" ht="12" hidden="1" customHeight="1" x14ac:dyDescent="0.2">
      <c r="A74" s="248"/>
      <c r="B74" s="251" t="s">
        <v>565</v>
      </c>
      <c r="C74" s="249" t="s">
        <v>519</v>
      </c>
      <c r="D74" s="241">
        <f>+'NO liquidacion del presupuesto'!D97</f>
        <v>0</v>
      </c>
      <c r="E74" s="241">
        <v>0</v>
      </c>
      <c r="F74" s="241">
        <v>0</v>
      </c>
      <c r="G74" s="241">
        <v>0</v>
      </c>
      <c r="H74" s="241">
        <v>0</v>
      </c>
      <c r="I74" s="241">
        <v>0</v>
      </c>
      <c r="J74" s="241">
        <v>0</v>
      </c>
      <c r="K74" s="241">
        <v>0</v>
      </c>
      <c r="L74" s="241">
        <v>0</v>
      </c>
      <c r="M74" s="241">
        <v>0</v>
      </c>
      <c r="N74" s="241">
        <v>0</v>
      </c>
      <c r="O74" s="241">
        <v>0</v>
      </c>
      <c r="P74" s="241">
        <v>0</v>
      </c>
      <c r="Q74" s="258">
        <f t="shared" si="26"/>
        <v>0</v>
      </c>
      <c r="R74" s="257">
        <f t="shared" si="2"/>
        <v>0</v>
      </c>
    </row>
    <row r="75" spans="1:18" ht="12" hidden="1" customHeight="1" x14ac:dyDescent="0.2">
      <c r="A75" s="248"/>
      <c r="B75" s="251" t="s">
        <v>566</v>
      </c>
      <c r="C75" s="249" t="s">
        <v>519</v>
      </c>
      <c r="D75" s="241">
        <f>+'NO liquidacion del presupuesto'!D98</f>
        <v>0</v>
      </c>
      <c r="E75" s="241">
        <v>0</v>
      </c>
      <c r="F75" s="241">
        <v>0</v>
      </c>
      <c r="G75" s="241">
        <v>0</v>
      </c>
      <c r="H75" s="241">
        <v>0</v>
      </c>
      <c r="I75" s="241">
        <v>0</v>
      </c>
      <c r="J75" s="241">
        <v>0</v>
      </c>
      <c r="K75" s="241">
        <v>0</v>
      </c>
      <c r="L75" s="241">
        <v>0</v>
      </c>
      <c r="M75" s="241">
        <v>0</v>
      </c>
      <c r="N75" s="241">
        <v>0</v>
      </c>
      <c r="O75" s="241">
        <v>0</v>
      </c>
      <c r="P75" s="241">
        <v>0</v>
      </c>
      <c r="Q75" s="258">
        <f t="shared" si="26"/>
        <v>0</v>
      </c>
      <c r="R75" s="257">
        <f t="shared" si="2"/>
        <v>0</v>
      </c>
    </row>
    <row r="76" spans="1:18" ht="12" customHeight="1" x14ac:dyDescent="0.2">
      <c r="A76" s="248"/>
      <c r="B76" s="251" t="s">
        <v>565</v>
      </c>
      <c r="C76" s="249" t="s">
        <v>521</v>
      </c>
      <c r="D76" s="241">
        <f>+'NO liquidacion del presupuesto'!D99</f>
        <v>2000000</v>
      </c>
      <c r="E76" s="241">
        <f>+D76/12</f>
        <v>166666.66666666666</v>
      </c>
      <c r="F76" s="241">
        <v>54167</v>
      </c>
      <c r="G76" s="241">
        <v>54167</v>
      </c>
      <c r="H76" s="241">
        <v>54167</v>
      </c>
      <c r="I76" s="241">
        <v>54167</v>
      </c>
      <c r="J76" s="241">
        <v>54167</v>
      </c>
      <c r="K76" s="241">
        <v>54167</v>
      </c>
      <c r="L76" s="241">
        <v>54167</v>
      </c>
      <c r="M76" s="241">
        <v>54167</v>
      </c>
      <c r="N76" s="241">
        <v>54167</v>
      </c>
      <c r="O76" s="241">
        <v>54167</v>
      </c>
      <c r="P76" s="241">
        <v>54163</v>
      </c>
      <c r="Q76" s="258">
        <f t="shared" si="26"/>
        <v>762499.66666666663</v>
      </c>
      <c r="R76" s="257">
        <f t="shared" si="2"/>
        <v>1237500.3333333335</v>
      </c>
    </row>
    <row r="77" spans="1:18" ht="12" customHeight="1" x14ac:dyDescent="0.2">
      <c r="A77" s="248"/>
      <c r="B77" s="251" t="s">
        <v>566</v>
      </c>
      <c r="C77" s="249" t="s">
        <v>521</v>
      </c>
      <c r="D77" s="241">
        <f>+'NO liquidacion del presupuesto'!D100</f>
        <v>500000</v>
      </c>
      <c r="E77" s="241">
        <f>+$D$77/12</f>
        <v>41666.666666666664</v>
      </c>
      <c r="F77" s="241">
        <f t="shared" ref="F77:P77" si="27">+$D$77/12</f>
        <v>41666.666666666664</v>
      </c>
      <c r="G77" s="241">
        <f t="shared" si="27"/>
        <v>41666.666666666664</v>
      </c>
      <c r="H77" s="241">
        <f t="shared" si="27"/>
        <v>41666.666666666664</v>
      </c>
      <c r="I77" s="241">
        <f t="shared" si="27"/>
        <v>41666.666666666664</v>
      </c>
      <c r="J77" s="241">
        <f t="shared" si="27"/>
        <v>41666.666666666664</v>
      </c>
      <c r="K77" s="241">
        <f t="shared" si="27"/>
        <v>41666.666666666664</v>
      </c>
      <c r="L77" s="241">
        <f t="shared" si="27"/>
        <v>41666.666666666664</v>
      </c>
      <c r="M77" s="241">
        <f t="shared" si="27"/>
        <v>41666.666666666664</v>
      </c>
      <c r="N77" s="241">
        <f t="shared" si="27"/>
        <v>41666.666666666664</v>
      </c>
      <c r="O77" s="241">
        <f t="shared" si="27"/>
        <v>41666.666666666664</v>
      </c>
      <c r="P77" s="241">
        <f t="shared" si="27"/>
        <v>41666.666666666664</v>
      </c>
      <c r="Q77" s="258">
        <f t="shared" si="26"/>
        <v>500000.00000000006</v>
      </c>
      <c r="R77" s="257">
        <f t="shared" si="2"/>
        <v>0</v>
      </c>
    </row>
    <row r="78" spans="1:18" ht="12" hidden="1" customHeight="1" x14ac:dyDescent="0.2">
      <c r="A78" s="248"/>
      <c r="B78" s="251" t="s">
        <v>565</v>
      </c>
      <c r="C78" s="249" t="s">
        <v>523</v>
      </c>
      <c r="D78" s="241">
        <f>+'NO liquidacion del presupuesto'!D101</f>
        <v>0</v>
      </c>
      <c r="E78" s="241">
        <v>0</v>
      </c>
      <c r="F78" s="241">
        <v>0</v>
      </c>
      <c r="G78" s="241">
        <v>0</v>
      </c>
      <c r="H78" s="241">
        <v>0</v>
      </c>
      <c r="I78" s="241">
        <v>0</v>
      </c>
      <c r="J78" s="241">
        <v>0</v>
      </c>
      <c r="K78" s="241">
        <v>0</v>
      </c>
      <c r="L78" s="241">
        <v>0</v>
      </c>
      <c r="M78" s="241">
        <v>0</v>
      </c>
      <c r="N78" s="241">
        <v>0</v>
      </c>
      <c r="O78" s="241">
        <v>0</v>
      </c>
      <c r="P78" s="241">
        <v>0</v>
      </c>
      <c r="Q78" s="258">
        <f t="shared" si="26"/>
        <v>0</v>
      </c>
      <c r="R78" s="257">
        <f t="shared" si="2"/>
        <v>0</v>
      </c>
    </row>
    <row r="79" spans="1:18" ht="12" hidden="1" customHeight="1" x14ac:dyDescent="0.2">
      <c r="A79" s="248"/>
      <c r="B79" s="251" t="s">
        <v>566</v>
      </c>
      <c r="C79" s="249" t="s">
        <v>523</v>
      </c>
      <c r="D79" s="241">
        <f>+'NO liquidacion del presupuesto'!D102</f>
        <v>0</v>
      </c>
      <c r="E79" s="241">
        <v>0</v>
      </c>
      <c r="F79" s="241">
        <v>0</v>
      </c>
      <c r="G79" s="241">
        <v>0</v>
      </c>
      <c r="H79" s="241">
        <v>0</v>
      </c>
      <c r="I79" s="241">
        <v>0</v>
      </c>
      <c r="J79" s="241">
        <v>0</v>
      </c>
      <c r="K79" s="241">
        <v>0</v>
      </c>
      <c r="L79" s="241">
        <v>0</v>
      </c>
      <c r="M79" s="241">
        <v>0</v>
      </c>
      <c r="N79" s="241">
        <v>0</v>
      </c>
      <c r="O79" s="241">
        <v>0</v>
      </c>
      <c r="P79" s="241">
        <v>0</v>
      </c>
      <c r="Q79" s="258">
        <f t="shared" si="26"/>
        <v>0</v>
      </c>
      <c r="R79" s="257">
        <f t="shared" si="2"/>
        <v>0</v>
      </c>
    </row>
    <row r="80" spans="1:18" ht="12" hidden="1" customHeight="1" x14ac:dyDescent="0.2">
      <c r="A80" s="248"/>
      <c r="B80" s="251" t="s">
        <v>565</v>
      </c>
      <c r="C80" s="249" t="s">
        <v>525</v>
      </c>
      <c r="D80" s="241">
        <f>+'NO liquidacion del presupuesto'!D103</f>
        <v>0</v>
      </c>
      <c r="E80" s="241">
        <v>0</v>
      </c>
      <c r="F80" s="241">
        <v>0</v>
      </c>
      <c r="G80" s="241">
        <v>0</v>
      </c>
      <c r="H80" s="241">
        <v>0</v>
      </c>
      <c r="I80" s="241">
        <v>0</v>
      </c>
      <c r="J80" s="241">
        <v>0</v>
      </c>
      <c r="K80" s="241">
        <v>0</v>
      </c>
      <c r="L80" s="241">
        <v>0</v>
      </c>
      <c r="M80" s="241">
        <v>0</v>
      </c>
      <c r="N80" s="241">
        <v>0</v>
      </c>
      <c r="O80" s="241">
        <v>0</v>
      </c>
      <c r="P80" s="241">
        <v>0</v>
      </c>
      <c r="Q80" s="258">
        <f t="shared" si="26"/>
        <v>0</v>
      </c>
      <c r="R80" s="257">
        <f t="shared" si="2"/>
        <v>0</v>
      </c>
    </row>
    <row r="81" spans="1:18" ht="12" hidden="1" customHeight="1" x14ac:dyDescent="0.2">
      <c r="A81" s="248"/>
      <c r="B81" s="251" t="s">
        <v>566</v>
      </c>
      <c r="C81" s="249" t="s">
        <v>525</v>
      </c>
      <c r="D81" s="241">
        <f>+'NO liquidacion del presupuesto'!D104</f>
        <v>0</v>
      </c>
      <c r="E81" s="241">
        <v>0</v>
      </c>
      <c r="F81" s="241">
        <v>0</v>
      </c>
      <c r="G81" s="241">
        <v>0</v>
      </c>
      <c r="H81" s="241">
        <v>0</v>
      </c>
      <c r="I81" s="241">
        <v>0</v>
      </c>
      <c r="J81" s="241">
        <v>0</v>
      </c>
      <c r="K81" s="241">
        <v>0</v>
      </c>
      <c r="L81" s="241">
        <v>0</v>
      </c>
      <c r="M81" s="241">
        <v>0</v>
      </c>
      <c r="N81" s="241">
        <v>0</v>
      </c>
      <c r="O81" s="241">
        <v>0</v>
      </c>
      <c r="P81" s="241">
        <v>0</v>
      </c>
      <c r="Q81" s="258">
        <f t="shared" si="26"/>
        <v>0</v>
      </c>
      <c r="R81" s="257">
        <f t="shared" si="2"/>
        <v>0</v>
      </c>
    </row>
    <row r="82" spans="1:18" ht="12" hidden="1" customHeight="1" x14ac:dyDescent="0.2">
      <c r="A82" s="247" t="s">
        <v>526</v>
      </c>
      <c r="B82" s="246" t="s">
        <v>527</v>
      </c>
      <c r="C82" s="260"/>
      <c r="D82" s="236">
        <f t="shared" ref="D82:P82" si="28">SUM(D83:D84)</f>
        <v>0</v>
      </c>
      <c r="E82" s="236">
        <f t="shared" si="28"/>
        <v>0</v>
      </c>
      <c r="F82" s="236">
        <f t="shared" si="28"/>
        <v>0</v>
      </c>
      <c r="G82" s="236">
        <f t="shared" si="28"/>
        <v>0</v>
      </c>
      <c r="H82" s="236">
        <f t="shared" si="28"/>
        <v>0</v>
      </c>
      <c r="I82" s="236">
        <f t="shared" si="28"/>
        <v>0</v>
      </c>
      <c r="J82" s="236">
        <f t="shared" si="28"/>
        <v>0</v>
      </c>
      <c r="K82" s="236">
        <f t="shared" si="28"/>
        <v>0</v>
      </c>
      <c r="L82" s="236">
        <f t="shared" si="28"/>
        <v>0</v>
      </c>
      <c r="M82" s="236">
        <f t="shared" si="28"/>
        <v>0</v>
      </c>
      <c r="N82" s="236">
        <f t="shared" si="28"/>
        <v>0</v>
      </c>
      <c r="O82" s="236">
        <f t="shared" si="28"/>
        <v>0</v>
      </c>
      <c r="P82" s="236">
        <f t="shared" si="28"/>
        <v>0</v>
      </c>
      <c r="Q82" s="236">
        <f>SUM(Q83:Q84)</f>
        <v>0</v>
      </c>
      <c r="R82" s="256">
        <f t="shared" ref="R82:R121" si="29">+D82-Q82</f>
        <v>0</v>
      </c>
    </row>
    <row r="83" spans="1:18" ht="12" hidden="1" customHeight="1" x14ac:dyDescent="0.2">
      <c r="A83" s="248"/>
      <c r="B83" s="251" t="s">
        <v>565</v>
      </c>
      <c r="C83" s="249" t="s">
        <v>143</v>
      </c>
      <c r="D83" s="241">
        <f>+'NO liquidacion del presupuesto'!D106</f>
        <v>0</v>
      </c>
      <c r="E83" s="241">
        <v>0</v>
      </c>
      <c r="F83" s="241">
        <v>0</v>
      </c>
      <c r="G83" s="241">
        <v>0</v>
      </c>
      <c r="H83" s="241">
        <v>0</v>
      </c>
      <c r="I83" s="241">
        <v>0</v>
      </c>
      <c r="J83" s="241">
        <v>0</v>
      </c>
      <c r="K83" s="241">
        <v>0</v>
      </c>
      <c r="L83" s="241">
        <v>0</v>
      </c>
      <c r="M83" s="241">
        <v>0</v>
      </c>
      <c r="N83" s="241">
        <v>0</v>
      </c>
      <c r="O83" s="241">
        <v>0</v>
      </c>
      <c r="P83" s="241">
        <v>0</v>
      </c>
      <c r="Q83" s="258">
        <f>SUM(E83:P83)</f>
        <v>0</v>
      </c>
      <c r="R83" s="257">
        <f t="shared" si="29"/>
        <v>0</v>
      </c>
    </row>
    <row r="84" spans="1:18" ht="12" hidden="1" customHeight="1" x14ac:dyDescent="0.2">
      <c r="A84" s="248"/>
      <c r="B84" s="251" t="s">
        <v>566</v>
      </c>
      <c r="C84" s="249" t="s">
        <v>143</v>
      </c>
      <c r="D84" s="241">
        <f>+'NO liquidacion del presupuesto'!D107</f>
        <v>0</v>
      </c>
      <c r="E84" s="241">
        <v>0</v>
      </c>
      <c r="F84" s="241">
        <v>0</v>
      </c>
      <c r="G84" s="241">
        <v>0</v>
      </c>
      <c r="H84" s="241">
        <v>0</v>
      </c>
      <c r="I84" s="241">
        <v>0</v>
      </c>
      <c r="J84" s="241">
        <v>0</v>
      </c>
      <c r="K84" s="241">
        <v>0</v>
      </c>
      <c r="L84" s="241">
        <v>0</v>
      </c>
      <c r="M84" s="241">
        <v>0</v>
      </c>
      <c r="N84" s="241">
        <v>0</v>
      </c>
      <c r="O84" s="241">
        <v>0</v>
      </c>
      <c r="P84" s="241">
        <v>0</v>
      </c>
      <c r="Q84" s="258">
        <f>SUM(E84:P84)</f>
        <v>0</v>
      </c>
      <c r="R84" s="257">
        <f t="shared" si="29"/>
        <v>0</v>
      </c>
    </row>
    <row r="85" spans="1:18" ht="12" customHeight="1" x14ac:dyDescent="0.2">
      <c r="A85" s="247" t="s">
        <v>529</v>
      </c>
      <c r="B85" s="246" t="s">
        <v>530</v>
      </c>
      <c r="C85" s="341"/>
      <c r="D85" s="335">
        <f>+'NO liquidacion del presupuesto'!D108</f>
        <v>7000000</v>
      </c>
      <c r="E85" s="335">
        <f t="shared" ref="E85:P85" si="30">SUM(E86:E87)</f>
        <v>0</v>
      </c>
      <c r="F85" s="335">
        <f t="shared" si="30"/>
        <v>0</v>
      </c>
      <c r="G85" s="335">
        <f t="shared" si="30"/>
        <v>6000000</v>
      </c>
      <c r="H85" s="335">
        <f t="shared" si="30"/>
        <v>0</v>
      </c>
      <c r="I85" s="335">
        <f t="shared" si="30"/>
        <v>0</v>
      </c>
      <c r="J85" s="335">
        <f t="shared" si="30"/>
        <v>0</v>
      </c>
      <c r="K85" s="335">
        <f t="shared" si="30"/>
        <v>0</v>
      </c>
      <c r="L85" s="335">
        <f t="shared" si="30"/>
        <v>0</v>
      </c>
      <c r="M85" s="335">
        <f t="shared" si="30"/>
        <v>0</v>
      </c>
      <c r="N85" s="335">
        <f t="shared" si="30"/>
        <v>0</v>
      </c>
      <c r="O85" s="335">
        <f t="shared" si="30"/>
        <v>0</v>
      </c>
      <c r="P85" s="236">
        <f t="shared" si="30"/>
        <v>0</v>
      </c>
      <c r="Q85" s="236">
        <f>SUM(Q86:Q87)</f>
        <v>6000000</v>
      </c>
      <c r="R85" s="256">
        <f t="shared" si="29"/>
        <v>1000000</v>
      </c>
    </row>
    <row r="86" spans="1:18" ht="12" hidden="1" customHeight="1" x14ac:dyDescent="0.2">
      <c r="A86" s="248"/>
      <c r="B86" s="251" t="s">
        <v>565</v>
      </c>
      <c r="C86" s="249" t="s">
        <v>168</v>
      </c>
      <c r="D86" s="241">
        <f>+'NO liquidacion del presupuesto'!D109</f>
        <v>0</v>
      </c>
      <c r="E86" s="241">
        <v>0</v>
      </c>
      <c r="F86" s="241">
        <v>0</v>
      </c>
      <c r="G86" s="241">
        <v>0</v>
      </c>
      <c r="H86" s="241">
        <v>0</v>
      </c>
      <c r="I86" s="241">
        <v>0</v>
      </c>
      <c r="J86" s="241">
        <v>0</v>
      </c>
      <c r="K86" s="241">
        <v>0</v>
      </c>
      <c r="L86" s="241">
        <v>0</v>
      </c>
      <c r="M86" s="241">
        <v>0</v>
      </c>
      <c r="N86" s="241">
        <v>0</v>
      </c>
      <c r="O86" s="241">
        <v>0</v>
      </c>
      <c r="P86" s="241">
        <v>0</v>
      </c>
      <c r="Q86" s="258">
        <f>SUM(E86:P86)</f>
        <v>0</v>
      </c>
      <c r="R86" s="257">
        <f t="shared" si="29"/>
        <v>0</v>
      </c>
    </row>
    <row r="87" spans="1:18" ht="12" customHeight="1" x14ac:dyDescent="0.2">
      <c r="A87" s="248"/>
      <c r="B87" s="251" t="s">
        <v>566</v>
      </c>
      <c r="C87" s="342" t="s">
        <v>168</v>
      </c>
      <c r="D87" s="331">
        <f>+'NO liquidacion del presupuesto'!D110</f>
        <v>7000000</v>
      </c>
      <c r="E87" s="331">
        <v>0</v>
      </c>
      <c r="F87" s="331">
        <v>0</v>
      </c>
      <c r="G87" s="331">
        <v>6000000</v>
      </c>
      <c r="H87" s="331">
        <v>0</v>
      </c>
      <c r="I87" s="331">
        <v>0</v>
      </c>
      <c r="J87" s="331">
        <v>0</v>
      </c>
      <c r="K87" s="331">
        <v>0</v>
      </c>
      <c r="L87" s="331">
        <v>0</v>
      </c>
      <c r="M87" s="331">
        <v>0</v>
      </c>
      <c r="N87" s="331">
        <v>0</v>
      </c>
      <c r="O87" s="331">
        <v>0</v>
      </c>
      <c r="P87" s="241">
        <v>0</v>
      </c>
      <c r="Q87" s="258">
        <f>SUM(E87:P87)</f>
        <v>6000000</v>
      </c>
      <c r="R87" s="257">
        <f t="shared" si="29"/>
        <v>1000000</v>
      </c>
    </row>
    <row r="88" spans="1:18" ht="12" hidden="1" customHeight="1" x14ac:dyDescent="0.2">
      <c r="A88" s="247" t="s">
        <v>531</v>
      </c>
      <c r="B88" s="246" t="s">
        <v>532</v>
      </c>
      <c r="C88" s="260"/>
      <c r="D88" s="236">
        <f>+'NO liquidacion del presupuesto'!D111</f>
        <v>0</v>
      </c>
      <c r="E88" s="236">
        <f t="shared" ref="E88:P88" si="31">SUM(E89:E90)</f>
        <v>0</v>
      </c>
      <c r="F88" s="236">
        <f t="shared" si="31"/>
        <v>0</v>
      </c>
      <c r="G88" s="236">
        <f t="shared" si="31"/>
        <v>0</v>
      </c>
      <c r="H88" s="236">
        <f t="shared" si="31"/>
        <v>0</v>
      </c>
      <c r="I88" s="236">
        <f t="shared" si="31"/>
        <v>0</v>
      </c>
      <c r="J88" s="236">
        <f t="shared" si="31"/>
        <v>0</v>
      </c>
      <c r="K88" s="236">
        <f t="shared" si="31"/>
        <v>0</v>
      </c>
      <c r="L88" s="236">
        <f t="shared" si="31"/>
        <v>0</v>
      </c>
      <c r="M88" s="236">
        <f t="shared" si="31"/>
        <v>0</v>
      </c>
      <c r="N88" s="236">
        <f t="shared" si="31"/>
        <v>0</v>
      </c>
      <c r="O88" s="236">
        <f t="shared" si="31"/>
        <v>0</v>
      </c>
      <c r="P88" s="236">
        <f t="shared" si="31"/>
        <v>0</v>
      </c>
      <c r="Q88" s="236">
        <f>SUM(Q89:Q90)</f>
        <v>0</v>
      </c>
      <c r="R88" s="256">
        <f t="shared" si="29"/>
        <v>0</v>
      </c>
    </row>
    <row r="89" spans="1:18" ht="12" hidden="1" customHeight="1" x14ac:dyDescent="0.2">
      <c r="A89" s="248"/>
      <c r="B89" s="251" t="s">
        <v>565</v>
      </c>
      <c r="C89" s="249" t="s">
        <v>533</v>
      </c>
      <c r="D89" s="241">
        <f>+'NO liquidacion del presupuesto'!D112</f>
        <v>0</v>
      </c>
      <c r="E89" s="241">
        <v>0</v>
      </c>
      <c r="F89" s="241">
        <v>0</v>
      </c>
      <c r="G89" s="241">
        <v>0</v>
      </c>
      <c r="H89" s="241">
        <v>0</v>
      </c>
      <c r="I89" s="241">
        <v>0</v>
      </c>
      <c r="J89" s="241">
        <v>0</v>
      </c>
      <c r="K89" s="241">
        <v>0</v>
      </c>
      <c r="L89" s="241">
        <v>0</v>
      </c>
      <c r="M89" s="241">
        <v>0</v>
      </c>
      <c r="N89" s="241">
        <v>0</v>
      </c>
      <c r="O89" s="241">
        <v>0</v>
      </c>
      <c r="P89" s="241">
        <v>0</v>
      </c>
      <c r="Q89" s="258">
        <f>SUM(E89:P89)</f>
        <v>0</v>
      </c>
      <c r="R89" s="257">
        <f t="shared" si="29"/>
        <v>0</v>
      </c>
    </row>
    <row r="90" spans="1:18" ht="12" hidden="1" customHeight="1" x14ac:dyDescent="0.2">
      <c r="A90" s="248"/>
      <c r="B90" s="251" t="s">
        <v>566</v>
      </c>
      <c r="C90" s="249" t="s">
        <v>533</v>
      </c>
      <c r="D90" s="241">
        <f>+'NO liquidacion del presupuesto'!D113</f>
        <v>0</v>
      </c>
      <c r="E90" s="241">
        <v>0</v>
      </c>
      <c r="F90" s="241">
        <v>0</v>
      </c>
      <c r="G90" s="241">
        <v>0</v>
      </c>
      <c r="H90" s="241">
        <v>0</v>
      </c>
      <c r="I90" s="241">
        <v>0</v>
      </c>
      <c r="J90" s="241">
        <v>0</v>
      </c>
      <c r="K90" s="241">
        <v>0</v>
      </c>
      <c r="L90" s="241">
        <v>0</v>
      </c>
      <c r="M90" s="241">
        <v>0</v>
      </c>
      <c r="N90" s="241">
        <v>0</v>
      </c>
      <c r="O90" s="241">
        <v>0</v>
      </c>
      <c r="P90" s="241">
        <v>0</v>
      </c>
      <c r="Q90" s="258">
        <f>SUM(E90:P90)</f>
        <v>0</v>
      </c>
      <c r="R90" s="257">
        <f t="shared" si="29"/>
        <v>0</v>
      </c>
    </row>
    <row r="91" spans="1:18" ht="12" customHeight="1" x14ac:dyDescent="0.2">
      <c r="A91" s="247" t="s">
        <v>535</v>
      </c>
      <c r="B91" s="246" t="s">
        <v>536</v>
      </c>
      <c r="C91" s="341"/>
      <c r="D91" s="335">
        <f>+'NO liquidacion del presupuesto'!D114</f>
        <v>650000</v>
      </c>
      <c r="E91" s="335">
        <f t="shared" ref="E91:P91" si="32">SUM(E92:E97)</f>
        <v>20833.333333333332</v>
      </c>
      <c r="F91" s="335">
        <f t="shared" si="32"/>
        <v>20833.333333333332</v>
      </c>
      <c r="G91" s="335">
        <f t="shared" si="32"/>
        <v>20833.333333333332</v>
      </c>
      <c r="H91" s="335">
        <f t="shared" si="32"/>
        <v>20833.333333333332</v>
      </c>
      <c r="I91" s="335">
        <f t="shared" si="32"/>
        <v>20833.333333333332</v>
      </c>
      <c r="J91" s="335">
        <f t="shared" si="32"/>
        <v>20833.333333333332</v>
      </c>
      <c r="K91" s="335">
        <f t="shared" si="32"/>
        <v>20833.333333333332</v>
      </c>
      <c r="L91" s="335">
        <f t="shared" si="32"/>
        <v>20833.333333333332</v>
      </c>
      <c r="M91" s="335">
        <f t="shared" si="32"/>
        <v>20833.333333333332</v>
      </c>
      <c r="N91" s="335">
        <f t="shared" si="32"/>
        <v>20833.333333333332</v>
      </c>
      <c r="O91" s="335">
        <f t="shared" si="32"/>
        <v>20833.333333333332</v>
      </c>
      <c r="P91" s="236">
        <f t="shared" si="32"/>
        <v>20833.333333333332</v>
      </c>
      <c r="Q91" s="236">
        <f>SUM(Q92:Q97)</f>
        <v>250000.00000000003</v>
      </c>
      <c r="R91" s="256">
        <f t="shared" si="29"/>
        <v>400000</v>
      </c>
    </row>
    <row r="92" spans="1:18" ht="12" customHeight="1" x14ac:dyDescent="0.2">
      <c r="A92" s="248"/>
      <c r="B92" s="251" t="s">
        <v>565</v>
      </c>
      <c r="C92" s="249" t="s">
        <v>537</v>
      </c>
      <c r="D92" s="241">
        <f>+'NO liquidacion del presupuesto'!D115</f>
        <v>250000</v>
      </c>
      <c r="E92" s="241">
        <f>+$D$92/12</f>
        <v>20833.333333333332</v>
      </c>
      <c r="F92" s="241">
        <f t="shared" ref="F92:P92" si="33">+$D$92/12</f>
        <v>20833.333333333332</v>
      </c>
      <c r="G92" s="241">
        <f t="shared" si="33"/>
        <v>20833.333333333332</v>
      </c>
      <c r="H92" s="241">
        <f t="shared" si="33"/>
        <v>20833.333333333332</v>
      </c>
      <c r="I92" s="241">
        <f t="shared" si="33"/>
        <v>20833.333333333332</v>
      </c>
      <c r="J92" s="241">
        <f t="shared" si="33"/>
        <v>20833.333333333332</v>
      </c>
      <c r="K92" s="241">
        <f t="shared" si="33"/>
        <v>20833.333333333332</v>
      </c>
      <c r="L92" s="241">
        <f t="shared" si="33"/>
        <v>20833.333333333332</v>
      </c>
      <c r="M92" s="241">
        <f t="shared" si="33"/>
        <v>20833.333333333332</v>
      </c>
      <c r="N92" s="241">
        <f t="shared" si="33"/>
        <v>20833.333333333332</v>
      </c>
      <c r="O92" s="241">
        <f t="shared" si="33"/>
        <v>20833.333333333332</v>
      </c>
      <c r="P92" s="241">
        <f t="shared" si="33"/>
        <v>20833.333333333332</v>
      </c>
      <c r="Q92" s="258">
        <f t="shared" ref="Q92:Q97" si="34">SUM(E92:P92)</f>
        <v>250000.00000000003</v>
      </c>
      <c r="R92" s="257">
        <f t="shared" si="29"/>
        <v>0</v>
      </c>
    </row>
    <row r="93" spans="1:18" ht="12" hidden="1" customHeight="1" x14ac:dyDescent="0.2">
      <c r="A93" s="248"/>
      <c r="B93" s="251" t="s">
        <v>566</v>
      </c>
      <c r="C93" s="249" t="s">
        <v>537</v>
      </c>
      <c r="D93" s="241">
        <f>+'NO liquidacion del presupuesto'!D116</f>
        <v>400000</v>
      </c>
      <c r="E93" s="241">
        <v>0</v>
      </c>
      <c r="F93" s="241">
        <v>0</v>
      </c>
      <c r="G93" s="241">
        <v>0</v>
      </c>
      <c r="H93" s="241">
        <v>0</v>
      </c>
      <c r="I93" s="241">
        <v>0</v>
      </c>
      <c r="J93" s="241">
        <v>0</v>
      </c>
      <c r="K93" s="241">
        <v>0</v>
      </c>
      <c r="L93" s="241">
        <v>0</v>
      </c>
      <c r="M93" s="241">
        <v>0</v>
      </c>
      <c r="N93" s="241">
        <v>0</v>
      </c>
      <c r="O93" s="241">
        <v>0</v>
      </c>
      <c r="P93" s="241">
        <v>0</v>
      </c>
      <c r="Q93" s="258">
        <f t="shared" si="34"/>
        <v>0</v>
      </c>
      <c r="R93" s="257">
        <f t="shared" si="29"/>
        <v>400000</v>
      </c>
    </row>
    <row r="94" spans="1:18" ht="12" hidden="1" customHeight="1" x14ac:dyDescent="0.2">
      <c r="A94" s="248"/>
      <c r="B94" s="251" t="s">
        <v>565</v>
      </c>
      <c r="C94" s="249" t="s">
        <v>538</v>
      </c>
      <c r="D94" s="241">
        <f>+'NO liquidacion del presupuesto'!D117</f>
        <v>0</v>
      </c>
      <c r="E94" s="241">
        <v>0</v>
      </c>
      <c r="F94" s="241">
        <v>0</v>
      </c>
      <c r="G94" s="241">
        <v>0</v>
      </c>
      <c r="H94" s="241">
        <v>0</v>
      </c>
      <c r="I94" s="241">
        <v>0</v>
      </c>
      <c r="J94" s="241">
        <v>0</v>
      </c>
      <c r="K94" s="241">
        <v>0</v>
      </c>
      <c r="L94" s="241">
        <v>0</v>
      </c>
      <c r="M94" s="241">
        <v>0</v>
      </c>
      <c r="N94" s="241">
        <v>0</v>
      </c>
      <c r="O94" s="241">
        <v>0</v>
      </c>
      <c r="P94" s="241">
        <v>0</v>
      </c>
      <c r="Q94" s="258">
        <f t="shared" si="34"/>
        <v>0</v>
      </c>
      <c r="R94" s="257">
        <f t="shared" si="29"/>
        <v>0</v>
      </c>
    </row>
    <row r="95" spans="1:18" ht="12" hidden="1" customHeight="1" x14ac:dyDescent="0.2">
      <c r="A95" s="248"/>
      <c r="B95" s="251" t="s">
        <v>566</v>
      </c>
      <c r="C95" s="249" t="s">
        <v>538</v>
      </c>
      <c r="D95" s="241">
        <f>+'NO liquidacion del presupuesto'!D118</f>
        <v>0</v>
      </c>
      <c r="E95" s="241">
        <v>0</v>
      </c>
      <c r="F95" s="241">
        <v>0</v>
      </c>
      <c r="G95" s="241">
        <v>0</v>
      </c>
      <c r="H95" s="241">
        <v>0</v>
      </c>
      <c r="I95" s="241">
        <v>0</v>
      </c>
      <c r="J95" s="241">
        <v>0</v>
      </c>
      <c r="K95" s="241">
        <v>0</v>
      </c>
      <c r="L95" s="241">
        <v>0</v>
      </c>
      <c r="M95" s="241">
        <v>0</v>
      </c>
      <c r="N95" s="241">
        <v>0</v>
      </c>
      <c r="O95" s="241">
        <v>0</v>
      </c>
      <c r="P95" s="241">
        <v>0</v>
      </c>
      <c r="Q95" s="258">
        <f t="shared" si="34"/>
        <v>0</v>
      </c>
      <c r="R95" s="257">
        <f t="shared" si="29"/>
        <v>0</v>
      </c>
    </row>
    <row r="96" spans="1:18" ht="12" hidden="1" customHeight="1" x14ac:dyDescent="0.2">
      <c r="A96" s="248"/>
      <c r="B96" s="251" t="s">
        <v>565</v>
      </c>
      <c r="C96" s="249" t="s">
        <v>539</v>
      </c>
      <c r="D96" s="241">
        <f>+'NO liquidacion del presupuesto'!D119</f>
        <v>0</v>
      </c>
      <c r="E96" s="241">
        <v>0</v>
      </c>
      <c r="F96" s="241">
        <v>0</v>
      </c>
      <c r="G96" s="241">
        <v>0</v>
      </c>
      <c r="H96" s="241">
        <v>0</v>
      </c>
      <c r="I96" s="241">
        <v>0</v>
      </c>
      <c r="J96" s="241">
        <v>0</v>
      </c>
      <c r="K96" s="241">
        <v>0</v>
      </c>
      <c r="L96" s="241">
        <v>0</v>
      </c>
      <c r="M96" s="241">
        <v>0</v>
      </c>
      <c r="N96" s="241">
        <v>0</v>
      </c>
      <c r="O96" s="241">
        <v>0</v>
      </c>
      <c r="P96" s="241">
        <v>0</v>
      </c>
      <c r="Q96" s="258">
        <f t="shared" si="34"/>
        <v>0</v>
      </c>
      <c r="R96" s="257">
        <f t="shared" si="29"/>
        <v>0</v>
      </c>
    </row>
    <row r="97" spans="1:18" ht="12" hidden="1" customHeight="1" x14ac:dyDescent="0.2">
      <c r="A97" s="248"/>
      <c r="B97" s="251" t="s">
        <v>566</v>
      </c>
      <c r="C97" s="342" t="s">
        <v>539</v>
      </c>
      <c r="D97" s="331">
        <f>+'NO liquidacion del presupuesto'!D120</f>
        <v>0</v>
      </c>
      <c r="E97" s="331">
        <v>0</v>
      </c>
      <c r="F97" s="331">
        <v>0</v>
      </c>
      <c r="G97" s="331">
        <v>0</v>
      </c>
      <c r="H97" s="331">
        <v>0</v>
      </c>
      <c r="I97" s="331">
        <v>0</v>
      </c>
      <c r="J97" s="331">
        <v>0</v>
      </c>
      <c r="K97" s="331">
        <v>0</v>
      </c>
      <c r="L97" s="331">
        <v>0</v>
      </c>
      <c r="M97" s="331">
        <v>0</v>
      </c>
      <c r="N97" s="331">
        <v>0</v>
      </c>
      <c r="O97" s="331">
        <v>0</v>
      </c>
      <c r="P97" s="241">
        <v>0</v>
      </c>
      <c r="Q97" s="258">
        <f t="shared" si="34"/>
        <v>0</v>
      </c>
      <c r="R97" s="257">
        <f t="shared" si="29"/>
        <v>0</v>
      </c>
    </row>
    <row r="98" spans="1:18" ht="12" hidden="1" customHeight="1" x14ac:dyDescent="0.2">
      <c r="A98" s="250" t="s">
        <v>540</v>
      </c>
      <c r="B98" s="246" t="s">
        <v>541</v>
      </c>
      <c r="C98" s="260"/>
      <c r="D98" s="236">
        <f>+'NO liquidacion del presupuesto'!D121</f>
        <v>0</v>
      </c>
      <c r="E98" s="236">
        <f t="shared" ref="E98:P98" si="35">SUM(E99:E100)</f>
        <v>0</v>
      </c>
      <c r="F98" s="236">
        <f t="shared" si="35"/>
        <v>0</v>
      </c>
      <c r="G98" s="236">
        <f t="shared" si="35"/>
        <v>0</v>
      </c>
      <c r="H98" s="236">
        <f t="shared" si="35"/>
        <v>0</v>
      </c>
      <c r="I98" s="236">
        <f t="shared" si="35"/>
        <v>0</v>
      </c>
      <c r="J98" s="236">
        <f t="shared" si="35"/>
        <v>0</v>
      </c>
      <c r="K98" s="236">
        <f t="shared" si="35"/>
        <v>0</v>
      </c>
      <c r="L98" s="236">
        <f t="shared" si="35"/>
        <v>0</v>
      </c>
      <c r="M98" s="236">
        <f t="shared" si="35"/>
        <v>0</v>
      </c>
      <c r="N98" s="236">
        <f t="shared" si="35"/>
        <v>0</v>
      </c>
      <c r="O98" s="236">
        <f t="shared" si="35"/>
        <v>0</v>
      </c>
      <c r="P98" s="236">
        <f t="shared" si="35"/>
        <v>0</v>
      </c>
      <c r="Q98" s="236">
        <f>SUM(Q99:Q100)</f>
        <v>0</v>
      </c>
      <c r="R98" s="256">
        <f t="shared" si="29"/>
        <v>0</v>
      </c>
    </row>
    <row r="99" spans="1:18" ht="12" hidden="1" customHeight="1" x14ac:dyDescent="0.2">
      <c r="A99" s="248"/>
      <c r="B99" s="251" t="s">
        <v>565</v>
      </c>
      <c r="C99" s="249" t="s">
        <v>542</v>
      </c>
      <c r="D99" s="241">
        <f>+'NO liquidacion del presupuesto'!D122</f>
        <v>0</v>
      </c>
      <c r="E99" s="241">
        <v>0</v>
      </c>
      <c r="F99" s="241">
        <v>0</v>
      </c>
      <c r="G99" s="241">
        <v>0</v>
      </c>
      <c r="H99" s="241">
        <v>0</v>
      </c>
      <c r="I99" s="241">
        <v>0</v>
      </c>
      <c r="J99" s="241">
        <v>0</v>
      </c>
      <c r="K99" s="241">
        <v>0</v>
      </c>
      <c r="L99" s="241">
        <v>0</v>
      </c>
      <c r="M99" s="241">
        <v>0</v>
      </c>
      <c r="N99" s="241">
        <v>0</v>
      </c>
      <c r="O99" s="241">
        <v>0</v>
      </c>
      <c r="P99" s="241">
        <v>0</v>
      </c>
      <c r="Q99" s="258">
        <f>SUM(E99:P99)</f>
        <v>0</v>
      </c>
      <c r="R99" s="257">
        <f t="shared" si="29"/>
        <v>0</v>
      </c>
    </row>
    <row r="100" spans="1:18" ht="12" hidden="1" customHeight="1" x14ac:dyDescent="0.2">
      <c r="A100" s="248"/>
      <c r="B100" s="251" t="s">
        <v>566</v>
      </c>
      <c r="C100" s="249" t="s">
        <v>542</v>
      </c>
      <c r="D100" s="241">
        <f>+'NO liquidacion del presupuesto'!D123</f>
        <v>0</v>
      </c>
      <c r="E100" s="241">
        <v>0</v>
      </c>
      <c r="F100" s="241">
        <v>0</v>
      </c>
      <c r="G100" s="241">
        <v>0</v>
      </c>
      <c r="H100" s="241">
        <v>0</v>
      </c>
      <c r="I100" s="241">
        <v>0</v>
      </c>
      <c r="J100" s="241">
        <v>0</v>
      </c>
      <c r="K100" s="241">
        <v>0</v>
      </c>
      <c r="L100" s="241">
        <v>0</v>
      </c>
      <c r="M100" s="241">
        <v>0</v>
      </c>
      <c r="N100" s="241">
        <v>0</v>
      </c>
      <c r="O100" s="241">
        <v>0</v>
      </c>
      <c r="P100" s="241">
        <v>0</v>
      </c>
      <c r="Q100" s="258">
        <f>SUM(E100:P100)</f>
        <v>0</v>
      </c>
      <c r="R100" s="257">
        <f t="shared" si="29"/>
        <v>0</v>
      </c>
    </row>
    <row r="101" spans="1:18" ht="12" customHeight="1" x14ac:dyDescent="0.2">
      <c r="A101" s="250">
        <v>2.2000000000000002</v>
      </c>
      <c r="B101" s="824" t="s">
        <v>543</v>
      </c>
      <c r="C101" s="825"/>
      <c r="D101" s="335">
        <f>+'NO liquidacion del presupuesto'!D124</f>
        <v>29799778</v>
      </c>
      <c r="E101" s="335">
        <f t="shared" ref="E101:P101" si="36">+E102+E115</f>
        <v>0</v>
      </c>
      <c r="F101" s="335">
        <f t="shared" si="36"/>
        <v>5000000</v>
      </c>
      <c r="G101" s="335">
        <f t="shared" si="36"/>
        <v>25000000</v>
      </c>
      <c r="H101" s="335">
        <f t="shared" si="36"/>
        <v>0</v>
      </c>
      <c r="I101" s="335">
        <f t="shared" si="36"/>
        <v>0</v>
      </c>
      <c r="J101" s="335">
        <f t="shared" si="36"/>
        <v>5000000</v>
      </c>
      <c r="K101" s="335">
        <f t="shared" si="36"/>
        <v>0</v>
      </c>
      <c r="L101" s="335">
        <f t="shared" si="36"/>
        <v>0</v>
      </c>
      <c r="M101" s="335">
        <f t="shared" si="36"/>
        <v>0</v>
      </c>
      <c r="N101" s="335">
        <f t="shared" si="36"/>
        <v>0</v>
      </c>
      <c r="O101" s="335">
        <f t="shared" si="36"/>
        <v>0</v>
      </c>
      <c r="P101" s="236">
        <f t="shared" si="36"/>
        <v>0</v>
      </c>
      <c r="Q101" s="236">
        <f>+Q102+Q115</f>
        <v>35000000</v>
      </c>
      <c r="R101" s="256">
        <f t="shared" si="29"/>
        <v>-5200222</v>
      </c>
    </row>
    <row r="102" spans="1:18" ht="12" customHeight="1" x14ac:dyDescent="0.2">
      <c r="A102" s="250" t="s">
        <v>544</v>
      </c>
      <c r="B102" s="246" t="s">
        <v>545</v>
      </c>
      <c r="C102" s="339"/>
      <c r="D102" s="335">
        <f>+'NO liquidacion del presupuesto'!D125</f>
        <v>1440000</v>
      </c>
      <c r="E102" s="335">
        <f t="shared" ref="E102:P102" si="37">SUM(E103:E114)</f>
        <v>0</v>
      </c>
      <c r="F102" s="335">
        <f t="shared" si="37"/>
        <v>0</v>
      </c>
      <c r="G102" s="335">
        <f t="shared" si="37"/>
        <v>20000000</v>
      </c>
      <c r="H102" s="335">
        <f t="shared" si="37"/>
        <v>0</v>
      </c>
      <c r="I102" s="335">
        <f t="shared" si="37"/>
        <v>0</v>
      </c>
      <c r="J102" s="335">
        <f t="shared" si="37"/>
        <v>0</v>
      </c>
      <c r="K102" s="335">
        <f t="shared" si="37"/>
        <v>0</v>
      </c>
      <c r="L102" s="335">
        <f t="shared" si="37"/>
        <v>0</v>
      </c>
      <c r="M102" s="335">
        <f t="shared" si="37"/>
        <v>0</v>
      </c>
      <c r="N102" s="335">
        <f t="shared" si="37"/>
        <v>0</v>
      </c>
      <c r="O102" s="335">
        <f t="shared" si="37"/>
        <v>0</v>
      </c>
      <c r="P102" s="236">
        <f t="shared" si="37"/>
        <v>0</v>
      </c>
      <c r="Q102" s="236">
        <f>SUM(Q103:Q114)</f>
        <v>20000000</v>
      </c>
      <c r="R102" s="256">
        <f t="shared" si="29"/>
        <v>-18560000</v>
      </c>
    </row>
    <row r="103" spans="1:18" ht="12" hidden="1" customHeight="1" x14ac:dyDescent="0.2">
      <c r="A103" s="251"/>
      <c r="B103" s="251" t="s">
        <v>565</v>
      </c>
      <c r="C103" s="261" t="s">
        <v>546</v>
      </c>
      <c r="D103" s="241">
        <f>+'NO liquidacion del presupuesto'!D126</f>
        <v>0</v>
      </c>
      <c r="E103" s="241">
        <v>0</v>
      </c>
      <c r="F103" s="241">
        <v>0</v>
      </c>
      <c r="G103" s="241">
        <v>0</v>
      </c>
      <c r="H103" s="241">
        <v>0</v>
      </c>
      <c r="I103" s="241">
        <v>0</v>
      </c>
      <c r="J103" s="241">
        <v>0</v>
      </c>
      <c r="K103" s="241">
        <v>0</v>
      </c>
      <c r="L103" s="241">
        <v>0</v>
      </c>
      <c r="M103" s="241">
        <v>0</v>
      </c>
      <c r="N103" s="241">
        <v>0</v>
      </c>
      <c r="O103" s="241">
        <v>0</v>
      </c>
      <c r="P103" s="241">
        <v>0</v>
      </c>
      <c r="Q103" s="258">
        <f t="shared" ref="Q103:Q114" si="38">SUM(E103:P103)</f>
        <v>0</v>
      </c>
      <c r="R103" s="257">
        <f t="shared" si="29"/>
        <v>0</v>
      </c>
    </row>
    <row r="104" spans="1:18" ht="12" customHeight="1" x14ac:dyDescent="0.2">
      <c r="A104" s="251"/>
      <c r="B104" s="251" t="s">
        <v>566</v>
      </c>
      <c r="C104" s="261" t="s">
        <v>546</v>
      </c>
      <c r="D104" s="241">
        <f>+'NO liquidacion del presupuesto'!D127</f>
        <v>1440000</v>
      </c>
      <c r="E104" s="241">
        <v>0</v>
      </c>
      <c r="F104" s="241">
        <v>0</v>
      </c>
      <c r="G104" s="241">
        <v>2000000</v>
      </c>
      <c r="H104" s="241">
        <v>0</v>
      </c>
      <c r="I104" s="241">
        <v>0</v>
      </c>
      <c r="J104" s="241">
        <v>0</v>
      </c>
      <c r="K104" s="241">
        <v>0</v>
      </c>
      <c r="L104" s="241">
        <v>0</v>
      </c>
      <c r="M104" s="241">
        <v>0</v>
      </c>
      <c r="N104" s="241">
        <v>0</v>
      </c>
      <c r="O104" s="241">
        <v>0</v>
      </c>
      <c r="P104" s="241">
        <v>0</v>
      </c>
      <c r="Q104" s="258">
        <f t="shared" si="38"/>
        <v>2000000</v>
      </c>
      <c r="R104" s="257">
        <f t="shared" si="29"/>
        <v>-560000</v>
      </c>
    </row>
    <row r="105" spans="1:18" ht="12" hidden="1" customHeight="1" x14ac:dyDescent="0.2">
      <c r="A105" s="251"/>
      <c r="B105" s="251" t="s">
        <v>565</v>
      </c>
      <c r="C105" s="242" t="s">
        <v>147</v>
      </c>
      <c r="D105" s="241">
        <f>+'NO liquidacion del presupuesto'!D128</f>
        <v>0</v>
      </c>
      <c r="E105" s="241">
        <v>0</v>
      </c>
      <c r="F105" s="241">
        <v>0</v>
      </c>
      <c r="G105" s="241">
        <v>0</v>
      </c>
      <c r="H105" s="241">
        <v>0</v>
      </c>
      <c r="I105" s="241">
        <v>0</v>
      </c>
      <c r="J105" s="241">
        <v>0</v>
      </c>
      <c r="K105" s="241">
        <v>0</v>
      </c>
      <c r="L105" s="241">
        <v>0</v>
      </c>
      <c r="M105" s="241">
        <v>0</v>
      </c>
      <c r="N105" s="241">
        <v>0</v>
      </c>
      <c r="O105" s="241">
        <v>0</v>
      </c>
      <c r="P105" s="241">
        <v>0</v>
      </c>
      <c r="Q105" s="258">
        <f t="shared" si="38"/>
        <v>0</v>
      </c>
      <c r="R105" s="257">
        <f t="shared" si="29"/>
        <v>0</v>
      </c>
    </row>
    <row r="106" spans="1:18" ht="12" hidden="1" customHeight="1" x14ac:dyDescent="0.2">
      <c r="A106" s="251"/>
      <c r="B106" s="251" t="s">
        <v>566</v>
      </c>
      <c r="C106" s="242" t="s">
        <v>147</v>
      </c>
      <c r="D106" s="241">
        <f>+'NO liquidacion del presupuesto'!D129</f>
        <v>0</v>
      </c>
      <c r="E106" s="241">
        <v>0</v>
      </c>
      <c r="F106" s="241">
        <v>0</v>
      </c>
      <c r="G106" s="241">
        <v>0</v>
      </c>
      <c r="H106" s="241">
        <v>0</v>
      </c>
      <c r="I106" s="241">
        <v>0</v>
      </c>
      <c r="J106" s="241">
        <v>0</v>
      </c>
      <c r="K106" s="241">
        <v>0</v>
      </c>
      <c r="L106" s="241">
        <v>0</v>
      </c>
      <c r="M106" s="241">
        <v>0</v>
      </c>
      <c r="N106" s="241">
        <v>0</v>
      </c>
      <c r="O106" s="241">
        <v>0</v>
      </c>
      <c r="P106" s="241">
        <v>0</v>
      </c>
      <c r="Q106" s="258">
        <f t="shared" si="38"/>
        <v>0</v>
      </c>
      <c r="R106" s="257">
        <f t="shared" si="29"/>
        <v>0</v>
      </c>
    </row>
    <row r="107" spans="1:18" ht="12" hidden="1" customHeight="1" x14ac:dyDescent="0.2">
      <c r="A107" s="251"/>
      <c r="B107" s="251" t="s">
        <v>565</v>
      </c>
      <c r="C107" s="242" t="s">
        <v>558</v>
      </c>
      <c r="D107" s="241">
        <f>+'NO liquidacion del presupuesto'!D130</f>
        <v>0</v>
      </c>
      <c r="E107" s="241">
        <v>0</v>
      </c>
      <c r="F107" s="241">
        <v>0</v>
      </c>
      <c r="G107" s="241">
        <v>0</v>
      </c>
      <c r="H107" s="241">
        <v>0</v>
      </c>
      <c r="I107" s="241">
        <v>0</v>
      </c>
      <c r="J107" s="241">
        <v>0</v>
      </c>
      <c r="K107" s="241">
        <v>0</v>
      </c>
      <c r="L107" s="241">
        <v>0</v>
      </c>
      <c r="M107" s="241">
        <v>0</v>
      </c>
      <c r="N107" s="241">
        <v>0</v>
      </c>
      <c r="O107" s="241">
        <v>0</v>
      </c>
      <c r="P107" s="241">
        <v>0</v>
      </c>
      <c r="Q107" s="258">
        <f t="shared" si="38"/>
        <v>0</v>
      </c>
      <c r="R107" s="257">
        <f t="shared" si="29"/>
        <v>0</v>
      </c>
    </row>
    <row r="108" spans="1:18" ht="12" customHeight="1" x14ac:dyDescent="0.2">
      <c r="A108" s="251"/>
      <c r="B108" s="251" t="s">
        <v>566</v>
      </c>
      <c r="C108" s="337" t="s">
        <v>558</v>
      </c>
      <c r="D108" s="331">
        <f>+'NO liquidacion del presupuesto'!D131</f>
        <v>0</v>
      </c>
      <c r="E108" s="331">
        <v>0</v>
      </c>
      <c r="F108" s="331">
        <v>0</v>
      </c>
      <c r="G108" s="331">
        <v>18000000</v>
      </c>
      <c r="H108" s="331">
        <v>0</v>
      </c>
      <c r="I108" s="331">
        <v>0</v>
      </c>
      <c r="J108" s="331">
        <v>0</v>
      </c>
      <c r="K108" s="331">
        <v>0</v>
      </c>
      <c r="L108" s="331">
        <v>0</v>
      </c>
      <c r="M108" s="331">
        <v>0</v>
      </c>
      <c r="N108" s="331">
        <v>0</v>
      </c>
      <c r="O108" s="331">
        <v>0</v>
      </c>
      <c r="P108" s="241">
        <v>0</v>
      </c>
      <c r="Q108" s="258">
        <f t="shared" si="38"/>
        <v>18000000</v>
      </c>
      <c r="R108" s="257">
        <f t="shared" si="29"/>
        <v>-18000000</v>
      </c>
    </row>
    <row r="109" spans="1:18" ht="12" hidden="1" customHeight="1" x14ac:dyDescent="0.2">
      <c r="A109" s="251"/>
      <c r="B109" s="251" t="s">
        <v>565</v>
      </c>
      <c r="C109" s="240" t="s">
        <v>549</v>
      </c>
      <c r="D109" s="241">
        <f>+'NO liquidacion del presupuesto'!D132</f>
        <v>0</v>
      </c>
      <c r="E109" s="241">
        <v>0</v>
      </c>
      <c r="F109" s="241">
        <v>0</v>
      </c>
      <c r="G109" s="241">
        <v>0</v>
      </c>
      <c r="H109" s="241">
        <v>0</v>
      </c>
      <c r="I109" s="241">
        <v>0</v>
      </c>
      <c r="J109" s="241">
        <v>0</v>
      </c>
      <c r="K109" s="241">
        <v>0</v>
      </c>
      <c r="L109" s="241">
        <v>0</v>
      </c>
      <c r="M109" s="241">
        <v>0</v>
      </c>
      <c r="N109" s="241">
        <v>0</v>
      </c>
      <c r="O109" s="241">
        <v>0</v>
      </c>
      <c r="P109" s="241">
        <v>0</v>
      </c>
      <c r="Q109" s="258">
        <f t="shared" si="38"/>
        <v>0</v>
      </c>
      <c r="R109" s="257">
        <f t="shared" si="29"/>
        <v>0</v>
      </c>
    </row>
    <row r="110" spans="1:18" ht="12" hidden="1" customHeight="1" x14ac:dyDescent="0.2">
      <c r="A110" s="251"/>
      <c r="B110" s="251" t="s">
        <v>566</v>
      </c>
      <c r="C110" s="240" t="s">
        <v>549</v>
      </c>
      <c r="D110" s="241">
        <f>+'NO liquidacion del presupuesto'!D133</f>
        <v>0</v>
      </c>
      <c r="E110" s="241">
        <v>0</v>
      </c>
      <c r="F110" s="241">
        <v>0</v>
      </c>
      <c r="G110" s="241">
        <v>0</v>
      </c>
      <c r="H110" s="241">
        <v>0</v>
      </c>
      <c r="I110" s="241">
        <v>0</v>
      </c>
      <c r="J110" s="241">
        <v>0</v>
      </c>
      <c r="K110" s="241">
        <v>0</v>
      </c>
      <c r="L110" s="241">
        <v>0</v>
      </c>
      <c r="M110" s="241">
        <v>0</v>
      </c>
      <c r="N110" s="241">
        <v>0</v>
      </c>
      <c r="O110" s="241">
        <v>0</v>
      </c>
      <c r="P110" s="241">
        <v>0</v>
      </c>
      <c r="Q110" s="258">
        <f t="shared" si="38"/>
        <v>0</v>
      </c>
      <c r="R110" s="257">
        <f t="shared" si="29"/>
        <v>0</v>
      </c>
    </row>
    <row r="111" spans="1:18" ht="12" hidden="1" customHeight="1" x14ac:dyDescent="0.2">
      <c r="A111" s="251"/>
      <c r="B111" s="251" t="s">
        <v>565</v>
      </c>
      <c r="C111" s="242" t="s">
        <v>560</v>
      </c>
      <c r="D111" s="241">
        <f>+'NO liquidacion del presupuesto'!D134</f>
        <v>0</v>
      </c>
      <c r="E111" s="241">
        <v>0</v>
      </c>
      <c r="F111" s="241">
        <v>0</v>
      </c>
      <c r="G111" s="241">
        <v>0</v>
      </c>
      <c r="H111" s="241">
        <v>0</v>
      </c>
      <c r="I111" s="241">
        <v>0</v>
      </c>
      <c r="J111" s="241">
        <v>0</v>
      </c>
      <c r="K111" s="241">
        <v>0</v>
      </c>
      <c r="L111" s="241">
        <v>0</v>
      </c>
      <c r="M111" s="241">
        <v>0</v>
      </c>
      <c r="N111" s="241">
        <v>0</v>
      </c>
      <c r="O111" s="241">
        <v>0</v>
      </c>
      <c r="P111" s="241">
        <v>0</v>
      </c>
      <c r="Q111" s="258">
        <f t="shared" si="38"/>
        <v>0</v>
      </c>
      <c r="R111" s="257">
        <f t="shared" si="29"/>
        <v>0</v>
      </c>
    </row>
    <row r="112" spans="1:18" ht="12" hidden="1" customHeight="1" x14ac:dyDescent="0.2">
      <c r="A112" s="251"/>
      <c r="B112" s="251" t="s">
        <v>566</v>
      </c>
      <c r="C112" s="242" t="s">
        <v>560</v>
      </c>
      <c r="D112" s="241">
        <f>+'NO liquidacion del presupuesto'!D135</f>
        <v>0</v>
      </c>
      <c r="E112" s="241">
        <v>0</v>
      </c>
      <c r="F112" s="241">
        <v>0</v>
      </c>
      <c r="G112" s="241">
        <v>0</v>
      </c>
      <c r="H112" s="241">
        <v>0</v>
      </c>
      <c r="I112" s="241">
        <v>0</v>
      </c>
      <c r="J112" s="241">
        <v>0</v>
      </c>
      <c r="K112" s="241">
        <v>0</v>
      </c>
      <c r="L112" s="241">
        <v>0</v>
      </c>
      <c r="M112" s="241">
        <v>0</v>
      </c>
      <c r="N112" s="241">
        <v>0</v>
      </c>
      <c r="O112" s="241">
        <v>0</v>
      </c>
      <c r="P112" s="241">
        <v>0</v>
      </c>
      <c r="Q112" s="258">
        <f t="shared" si="38"/>
        <v>0</v>
      </c>
      <c r="R112" s="257">
        <f t="shared" si="29"/>
        <v>0</v>
      </c>
    </row>
    <row r="113" spans="1:18" ht="12" hidden="1" customHeight="1" x14ac:dyDescent="0.2">
      <c r="A113" s="251"/>
      <c r="B113" s="251" t="s">
        <v>565</v>
      </c>
      <c r="C113" s="261" t="s">
        <v>552</v>
      </c>
      <c r="D113" s="241">
        <f>+'NO liquidacion del presupuesto'!D136</f>
        <v>0</v>
      </c>
      <c r="E113" s="241">
        <v>0</v>
      </c>
      <c r="F113" s="241">
        <v>0</v>
      </c>
      <c r="G113" s="241">
        <v>0</v>
      </c>
      <c r="H113" s="241">
        <v>0</v>
      </c>
      <c r="I113" s="241">
        <v>0</v>
      </c>
      <c r="J113" s="241">
        <v>0</v>
      </c>
      <c r="K113" s="241">
        <v>0</v>
      </c>
      <c r="L113" s="241">
        <v>0</v>
      </c>
      <c r="M113" s="241">
        <v>0</v>
      </c>
      <c r="N113" s="241">
        <v>0</v>
      </c>
      <c r="O113" s="241">
        <v>0</v>
      </c>
      <c r="P113" s="241">
        <v>0</v>
      </c>
      <c r="Q113" s="258">
        <f t="shared" si="38"/>
        <v>0</v>
      </c>
      <c r="R113" s="257">
        <f t="shared" si="29"/>
        <v>0</v>
      </c>
    </row>
    <row r="114" spans="1:18" ht="12" hidden="1" customHeight="1" x14ac:dyDescent="0.2">
      <c r="A114" s="251"/>
      <c r="B114" s="251" t="s">
        <v>566</v>
      </c>
      <c r="C114" s="261" t="s">
        <v>552</v>
      </c>
      <c r="D114" s="241">
        <f>+'NO liquidacion del presupuesto'!D137</f>
        <v>0</v>
      </c>
      <c r="E114" s="241">
        <v>0</v>
      </c>
      <c r="F114" s="241">
        <v>0</v>
      </c>
      <c r="G114" s="241">
        <v>0</v>
      </c>
      <c r="H114" s="241">
        <v>0</v>
      </c>
      <c r="I114" s="241">
        <v>0</v>
      </c>
      <c r="J114" s="241">
        <v>0</v>
      </c>
      <c r="K114" s="241">
        <v>0</v>
      </c>
      <c r="L114" s="241">
        <v>0</v>
      </c>
      <c r="M114" s="241">
        <v>0</v>
      </c>
      <c r="N114" s="241">
        <v>0</v>
      </c>
      <c r="O114" s="241">
        <v>0</v>
      </c>
      <c r="P114" s="241">
        <v>0</v>
      </c>
      <c r="Q114" s="258">
        <f t="shared" si="38"/>
        <v>0</v>
      </c>
      <c r="R114" s="257">
        <f t="shared" si="29"/>
        <v>0</v>
      </c>
    </row>
    <row r="115" spans="1:18" ht="12" customHeight="1" x14ac:dyDescent="0.2">
      <c r="A115" s="250" t="s">
        <v>553</v>
      </c>
      <c r="B115" s="246" t="s">
        <v>554</v>
      </c>
      <c r="C115" s="339"/>
      <c r="D115" s="335">
        <f>+'NO liquidacion del presupuesto'!D138</f>
        <v>28359778</v>
      </c>
      <c r="E115" s="335">
        <f t="shared" ref="E115:P115" si="39">SUM(E116:E121)</f>
        <v>0</v>
      </c>
      <c r="F115" s="335">
        <f t="shared" si="39"/>
        <v>5000000</v>
      </c>
      <c r="G115" s="335">
        <f t="shared" si="39"/>
        <v>5000000</v>
      </c>
      <c r="H115" s="335">
        <f t="shared" si="39"/>
        <v>0</v>
      </c>
      <c r="I115" s="335">
        <f t="shared" si="39"/>
        <v>0</v>
      </c>
      <c r="J115" s="335">
        <f t="shared" si="39"/>
        <v>5000000</v>
      </c>
      <c r="K115" s="335">
        <f t="shared" si="39"/>
        <v>0</v>
      </c>
      <c r="L115" s="335">
        <f t="shared" si="39"/>
        <v>0</v>
      </c>
      <c r="M115" s="335">
        <f t="shared" si="39"/>
        <v>0</v>
      </c>
      <c r="N115" s="335">
        <f t="shared" si="39"/>
        <v>0</v>
      </c>
      <c r="O115" s="335">
        <f t="shared" si="39"/>
        <v>0</v>
      </c>
      <c r="P115" s="236">
        <f t="shared" si="39"/>
        <v>0</v>
      </c>
      <c r="Q115" s="236">
        <f>SUM(Q116:Q121)</f>
        <v>15000000</v>
      </c>
      <c r="R115" s="256">
        <f t="shared" si="29"/>
        <v>13359778</v>
      </c>
    </row>
    <row r="116" spans="1:18" ht="12" hidden="1" customHeight="1" x14ac:dyDescent="0.2">
      <c r="A116" s="239"/>
      <c r="B116" s="251" t="s">
        <v>565</v>
      </c>
      <c r="C116" s="242" t="s">
        <v>559</v>
      </c>
      <c r="D116" s="241">
        <f>+'NO liquidacion del presupuesto'!D139</f>
        <v>0</v>
      </c>
      <c r="E116" s="241">
        <v>0</v>
      </c>
      <c r="F116" s="241">
        <v>0</v>
      </c>
      <c r="G116" s="241">
        <v>0</v>
      </c>
      <c r="H116" s="241">
        <v>0</v>
      </c>
      <c r="I116" s="241">
        <v>0</v>
      </c>
      <c r="J116" s="241">
        <v>0</v>
      </c>
      <c r="K116" s="241">
        <v>0</v>
      </c>
      <c r="L116" s="241">
        <v>0</v>
      </c>
      <c r="M116" s="241">
        <v>0</v>
      </c>
      <c r="N116" s="241">
        <v>0</v>
      </c>
      <c r="O116" s="241">
        <v>0</v>
      </c>
      <c r="P116" s="241">
        <v>0</v>
      </c>
      <c r="Q116" s="258">
        <f t="shared" ref="Q116:Q121" si="40">SUM(E116:P116)</f>
        <v>0</v>
      </c>
      <c r="R116" s="257">
        <f t="shared" si="29"/>
        <v>0</v>
      </c>
    </row>
    <row r="117" spans="1:18" ht="12" hidden="1" customHeight="1" x14ac:dyDescent="0.2">
      <c r="A117" s="239"/>
      <c r="B117" s="251" t="s">
        <v>566</v>
      </c>
      <c r="C117" s="242" t="s">
        <v>559</v>
      </c>
      <c r="D117" s="241">
        <f>+'NO liquidacion del presupuesto'!D140</f>
        <v>0</v>
      </c>
      <c r="E117" s="241">
        <v>0</v>
      </c>
      <c r="F117" s="241">
        <v>0</v>
      </c>
      <c r="G117" s="241">
        <v>0</v>
      </c>
      <c r="H117" s="241">
        <v>0</v>
      </c>
      <c r="I117" s="241">
        <v>0</v>
      </c>
      <c r="J117" s="241">
        <v>0</v>
      </c>
      <c r="K117" s="241">
        <v>0</v>
      </c>
      <c r="L117" s="241">
        <v>0</v>
      </c>
      <c r="M117" s="241">
        <v>0</v>
      </c>
      <c r="N117" s="241">
        <v>0</v>
      </c>
      <c r="O117" s="241">
        <v>0</v>
      </c>
      <c r="P117" s="241">
        <v>0</v>
      </c>
      <c r="Q117" s="258">
        <f t="shared" si="40"/>
        <v>0</v>
      </c>
      <c r="R117" s="257">
        <f t="shared" si="29"/>
        <v>0</v>
      </c>
    </row>
    <row r="118" spans="1:18" ht="12" hidden="1" customHeight="1" x14ac:dyDescent="0.2">
      <c r="A118" s="239"/>
      <c r="B118" s="251" t="s">
        <v>565</v>
      </c>
      <c r="C118" s="242" t="s">
        <v>556</v>
      </c>
      <c r="D118" s="241">
        <f>+'NO liquidacion del presupuesto'!D141</f>
        <v>0</v>
      </c>
      <c r="E118" s="241">
        <v>0</v>
      </c>
      <c r="F118" s="241">
        <v>0</v>
      </c>
      <c r="G118" s="241">
        <v>0</v>
      </c>
      <c r="H118" s="241">
        <v>0</v>
      </c>
      <c r="I118" s="241">
        <v>0</v>
      </c>
      <c r="J118" s="241">
        <v>0</v>
      </c>
      <c r="K118" s="241">
        <v>0</v>
      </c>
      <c r="L118" s="241">
        <v>0</v>
      </c>
      <c r="M118" s="241">
        <v>0</v>
      </c>
      <c r="N118" s="241">
        <v>0</v>
      </c>
      <c r="O118" s="241">
        <v>0</v>
      </c>
      <c r="P118" s="241">
        <v>0</v>
      </c>
      <c r="Q118" s="258">
        <f t="shared" si="40"/>
        <v>0</v>
      </c>
      <c r="R118" s="257">
        <f t="shared" si="29"/>
        <v>0</v>
      </c>
    </row>
    <row r="119" spans="1:18" ht="12" hidden="1" customHeight="1" x14ac:dyDescent="0.2">
      <c r="A119" s="239"/>
      <c r="B119" s="251" t="s">
        <v>566</v>
      </c>
      <c r="C119" s="242" t="s">
        <v>556</v>
      </c>
      <c r="D119" s="241">
        <f>+'NO liquidacion del presupuesto'!D142</f>
        <v>0</v>
      </c>
      <c r="E119" s="241">
        <v>0</v>
      </c>
      <c r="F119" s="241">
        <v>0</v>
      </c>
      <c r="G119" s="241">
        <v>0</v>
      </c>
      <c r="H119" s="241">
        <v>0</v>
      </c>
      <c r="I119" s="241">
        <v>0</v>
      </c>
      <c r="J119" s="241">
        <v>0</v>
      </c>
      <c r="K119" s="241">
        <v>0</v>
      </c>
      <c r="L119" s="241">
        <v>0</v>
      </c>
      <c r="M119" s="241">
        <v>0</v>
      </c>
      <c r="N119" s="241">
        <v>0</v>
      </c>
      <c r="O119" s="241">
        <v>0</v>
      </c>
      <c r="P119" s="241">
        <v>0</v>
      </c>
      <c r="Q119" s="258">
        <f t="shared" si="40"/>
        <v>0</v>
      </c>
      <c r="R119" s="257">
        <f t="shared" si="29"/>
        <v>0</v>
      </c>
    </row>
    <row r="120" spans="1:18" ht="12" hidden="1" customHeight="1" x14ac:dyDescent="0.2">
      <c r="A120" s="239"/>
      <c r="B120" s="251" t="s">
        <v>565</v>
      </c>
      <c r="C120" s="242" t="s">
        <v>557</v>
      </c>
      <c r="D120" s="241">
        <f>+'NO liquidacion del presupuesto'!D143</f>
        <v>0</v>
      </c>
      <c r="E120" s="241">
        <v>0</v>
      </c>
      <c r="F120" s="241">
        <v>0</v>
      </c>
      <c r="G120" s="241">
        <v>0</v>
      </c>
      <c r="H120" s="241">
        <v>0</v>
      </c>
      <c r="I120" s="241">
        <v>0</v>
      </c>
      <c r="J120" s="241">
        <v>0</v>
      </c>
      <c r="K120" s="241">
        <v>0</v>
      </c>
      <c r="L120" s="241">
        <v>0</v>
      </c>
      <c r="M120" s="241">
        <v>0</v>
      </c>
      <c r="N120" s="241">
        <v>0</v>
      </c>
      <c r="O120" s="241">
        <v>0</v>
      </c>
      <c r="P120" s="241">
        <v>0</v>
      </c>
      <c r="Q120" s="258">
        <f t="shared" si="40"/>
        <v>0</v>
      </c>
      <c r="R120" s="257">
        <f t="shared" si="29"/>
        <v>0</v>
      </c>
    </row>
    <row r="121" spans="1:18" ht="12" customHeight="1" x14ac:dyDescent="0.2">
      <c r="A121" s="239"/>
      <c r="B121" s="251" t="s">
        <v>566</v>
      </c>
      <c r="C121" s="337" t="s">
        <v>557</v>
      </c>
      <c r="D121" s="331">
        <f>+'NO liquidacion del presupuesto'!D144</f>
        <v>28359778</v>
      </c>
      <c r="E121" s="331">
        <v>0</v>
      </c>
      <c r="F121" s="331">
        <v>5000000</v>
      </c>
      <c r="G121" s="331">
        <v>5000000</v>
      </c>
      <c r="H121" s="331">
        <v>0</v>
      </c>
      <c r="I121" s="331">
        <v>0</v>
      </c>
      <c r="J121" s="331">
        <v>5000000</v>
      </c>
      <c r="K121" s="331">
        <v>0</v>
      </c>
      <c r="L121" s="331">
        <v>0</v>
      </c>
      <c r="M121" s="331">
        <v>0</v>
      </c>
      <c r="N121" s="331">
        <v>0</v>
      </c>
      <c r="O121" s="331">
        <v>0</v>
      </c>
      <c r="P121" s="241">
        <v>0</v>
      </c>
      <c r="Q121" s="258">
        <f t="shared" si="40"/>
        <v>15000000</v>
      </c>
      <c r="R121" s="257">
        <f t="shared" si="29"/>
        <v>13359778</v>
      </c>
    </row>
    <row r="128" spans="1:18" ht="12" customHeight="1" x14ac:dyDescent="0.2">
      <c r="A128" s="813"/>
      <c r="B128" s="813"/>
      <c r="C128" s="814"/>
      <c r="D128" s="814"/>
      <c r="E128" s="814"/>
      <c r="F128" s="814"/>
      <c r="G128" s="814"/>
      <c r="H128" s="814"/>
      <c r="I128" s="814"/>
      <c r="J128" s="814"/>
      <c r="K128" s="814"/>
      <c r="L128" s="814"/>
      <c r="M128" s="814"/>
      <c r="N128" s="814"/>
      <c r="O128" s="814"/>
    </row>
    <row r="129" spans="1:15" ht="12" customHeight="1" x14ac:dyDescent="0.2">
      <c r="A129" s="815" t="str">
        <f>+DATOS!C7</f>
        <v>DORIAN ALEXANDER AGUDELO OROZCO</v>
      </c>
      <c r="B129" s="815"/>
      <c r="C129" s="816"/>
      <c r="D129" s="816"/>
      <c r="E129" s="816"/>
      <c r="F129" s="816"/>
      <c r="G129" s="816"/>
      <c r="H129" s="816"/>
      <c r="I129" s="816"/>
      <c r="J129" s="816"/>
      <c r="K129" s="816"/>
      <c r="L129" s="816"/>
      <c r="M129" s="816"/>
      <c r="N129" s="816"/>
      <c r="O129" s="816"/>
    </row>
    <row r="130" spans="1:15" ht="12" customHeight="1" x14ac:dyDescent="0.2">
      <c r="A130" s="813" t="s">
        <v>249</v>
      </c>
      <c r="B130" s="813"/>
      <c r="C130" s="814"/>
      <c r="D130" s="814"/>
      <c r="E130" s="814"/>
      <c r="F130" s="814"/>
      <c r="G130" s="814"/>
      <c r="H130" s="814"/>
      <c r="I130" s="814"/>
      <c r="J130" s="814"/>
      <c r="K130" s="814"/>
      <c r="L130" s="814"/>
      <c r="M130" s="814"/>
      <c r="N130" s="814"/>
      <c r="O130" s="814"/>
    </row>
    <row r="131" spans="1:15" ht="12" customHeight="1" x14ac:dyDescent="0.2">
      <c r="A131" s="235"/>
      <c r="B131" s="235"/>
      <c r="C131" s="330"/>
      <c r="D131" s="330"/>
      <c r="E131" s="330"/>
      <c r="F131" s="330"/>
      <c r="G131" s="330"/>
      <c r="H131" s="330"/>
      <c r="I131" s="330"/>
      <c r="J131" s="330"/>
      <c r="K131" s="330"/>
      <c r="L131" s="330"/>
      <c r="M131" s="330"/>
      <c r="N131" s="330"/>
      <c r="O131" s="330"/>
    </row>
    <row r="132" spans="1:15" ht="12" customHeight="1" x14ac:dyDescent="0.2">
      <c r="A132" s="813"/>
      <c r="B132" s="813"/>
      <c r="C132" s="814"/>
      <c r="D132" s="814"/>
      <c r="E132" s="814"/>
      <c r="F132" s="814"/>
      <c r="G132" s="814"/>
      <c r="H132" s="814"/>
      <c r="I132" s="814"/>
      <c r="J132" s="814"/>
      <c r="K132" s="814"/>
      <c r="L132" s="814"/>
      <c r="M132" s="814"/>
      <c r="N132" s="814"/>
      <c r="O132" s="814"/>
    </row>
    <row r="133" spans="1:15" ht="12" customHeight="1" x14ac:dyDescent="0.2">
      <c r="A133" s="813" t="s">
        <v>121</v>
      </c>
      <c r="B133" s="813"/>
      <c r="C133" s="814"/>
      <c r="D133" s="814"/>
      <c r="E133" s="814"/>
      <c r="F133" s="814"/>
      <c r="G133" s="814"/>
      <c r="H133" s="814"/>
      <c r="I133" s="814"/>
      <c r="J133" s="814"/>
      <c r="K133" s="814"/>
      <c r="L133" s="814"/>
      <c r="M133" s="814"/>
      <c r="N133" s="814"/>
      <c r="O133" s="814"/>
    </row>
    <row r="134" spans="1:15" ht="12" customHeight="1" x14ac:dyDescent="0.2">
      <c r="A134" s="348"/>
      <c r="B134" s="348"/>
      <c r="C134" s="349"/>
      <c r="D134" s="349"/>
      <c r="E134" s="349"/>
      <c r="F134" s="349"/>
      <c r="G134" s="349"/>
      <c r="H134" s="349"/>
      <c r="I134" s="349"/>
      <c r="J134" s="349"/>
      <c r="K134" s="349"/>
      <c r="L134" s="349"/>
      <c r="M134" s="349"/>
      <c r="N134" s="349"/>
      <c r="O134" s="349"/>
    </row>
    <row r="135" spans="1:15" ht="12" customHeight="1" x14ac:dyDescent="0.2">
      <c r="A135" s="348"/>
      <c r="B135" s="348"/>
      <c r="C135" s="349"/>
      <c r="D135" s="349"/>
      <c r="E135" s="349"/>
      <c r="F135" s="349"/>
      <c r="G135" s="349"/>
      <c r="H135" s="349"/>
      <c r="I135" s="349"/>
      <c r="J135" s="349"/>
      <c r="K135" s="349"/>
      <c r="L135" s="349"/>
      <c r="M135" s="349"/>
      <c r="N135" s="349"/>
      <c r="O135" s="349"/>
    </row>
    <row r="136" spans="1:15" ht="12" customHeight="1" x14ac:dyDescent="0.2">
      <c r="A136" s="348"/>
      <c r="B136" s="348"/>
      <c r="C136" s="349"/>
      <c r="D136" s="349"/>
      <c r="E136" s="349"/>
      <c r="F136" s="349"/>
      <c r="G136" s="349"/>
      <c r="H136" s="349"/>
      <c r="I136" s="349"/>
      <c r="J136" s="349"/>
      <c r="K136" s="349"/>
      <c r="L136" s="349"/>
      <c r="M136" s="349"/>
      <c r="N136" s="349"/>
      <c r="O136" s="349"/>
    </row>
    <row r="137" spans="1:15" ht="12" customHeight="1" x14ac:dyDescent="0.2">
      <c r="A137" s="235"/>
      <c r="B137" s="235"/>
      <c r="C137" s="330"/>
      <c r="D137" s="330"/>
      <c r="E137" s="330"/>
      <c r="F137" s="330"/>
      <c r="G137" s="330"/>
      <c r="H137" s="330"/>
      <c r="I137" s="330"/>
      <c r="J137" s="330"/>
      <c r="K137" s="330"/>
      <c r="L137" s="330"/>
      <c r="M137" s="330"/>
      <c r="N137" s="330"/>
      <c r="O137" s="330"/>
    </row>
    <row r="138" spans="1:15" ht="12" customHeight="1" x14ac:dyDescent="0.2">
      <c r="A138" s="813"/>
      <c r="B138" s="813"/>
      <c r="C138" s="814"/>
      <c r="D138" s="814"/>
      <c r="E138" s="814"/>
      <c r="F138" s="814"/>
      <c r="G138" s="814"/>
      <c r="H138" s="814"/>
      <c r="I138" s="814"/>
      <c r="J138" s="814"/>
      <c r="K138" s="814"/>
      <c r="L138" s="814"/>
      <c r="M138" s="814"/>
      <c r="N138" s="814"/>
      <c r="O138" s="814"/>
    </row>
    <row r="139" spans="1:15" ht="12" customHeight="1" x14ac:dyDescent="0.2">
      <c r="A139" s="813" t="s">
        <v>122</v>
      </c>
      <c r="B139" s="813"/>
      <c r="C139" s="814"/>
      <c r="D139" s="814"/>
      <c r="E139" s="814"/>
      <c r="F139" s="814"/>
      <c r="G139" s="814"/>
      <c r="H139" s="814"/>
      <c r="I139" s="814"/>
      <c r="J139" s="814"/>
      <c r="K139" s="814"/>
      <c r="L139" s="814"/>
      <c r="M139" s="814"/>
      <c r="N139" s="814"/>
      <c r="O139" s="814"/>
    </row>
    <row r="140" spans="1:15" ht="12" customHeight="1" x14ac:dyDescent="0.2">
      <c r="A140" s="235"/>
      <c r="B140" s="235"/>
      <c r="C140" s="330"/>
      <c r="D140" s="330"/>
      <c r="E140" s="330"/>
      <c r="F140" s="330"/>
      <c r="G140" s="330"/>
      <c r="H140" s="330"/>
      <c r="I140" s="330"/>
      <c r="J140" s="330"/>
      <c r="K140" s="330"/>
      <c r="L140" s="330"/>
      <c r="M140" s="330"/>
      <c r="N140" s="330"/>
      <c r="O140" s="330"/>
    </row>
    <row r="141" spans="1:15" ht="12" customHeight="1" x14ac:dyDescent="0.2">
      <c r="A141" s="348"/>
      <c r="B141" s="348"/>
      <c r="C141" s="349"/>
      <c r="D141" s="349"/>
      <c r="E141" s="349"/>
      <c r="F141" s="349"/>
      <c r="G141" s="349"/>
      <c r="H141" s="349"/>
      <c r="I141" s="349"/>
      <c r="J141" s="349"/>
      <c r="K141" s="349"/>
      <c r="L141" s="349"/>
      <c r="M141" s="349"/>
      <c r="N141" s="349"/>
      <c r="O141" s="349"/>
    </row>
    <row r="142" spans="1:15" ht="12" customHeight="1" x14ac:dyDescent="0.2">
      <c r="A142" s="348"/>
      <c r="B142" s="348"/>
      <c r="C142" s="349"/>
      <c r="D142" s="349"/>
      <c r="E142" s="349"/>
      <c r="F142" s="349"/>
      <c r="G142" s="349"/>
      <c r="H142" s="349"/>
      <c r="I142" s="349"/>
      <c r="J142" s="349"/>
      <c r="K142" s="349"/>
      <c r="L142" s="349"/>
      <c r="M142" s="349"/>
      <c r="N142" s="349"/>
      <c r="O142" s="349"/>
    </row>
    <row r="143" spans="1:15" ht="12" customHeight="1" x14ac:dyDescent="0.2">
      <c r="A143" s="348"/>
      <c r="B143" s="348"/>
      <c r="C143" s="349"/>
      <c r="D143" s="349"/>
      <c r="E143" s="349"/>
      <c r="F143" s="349"/>
      <c r="G143" s="349"/>
      <c r="H143" s="349"/>
      <c r="I143" s="349"/>
      <c r="J143" s="349"/>
      <c r="K143" s="349"/>
      <c r="L143" s="349"/>
      <c r="M143" s="349"/>
      <c r="N143" s="349"/>
      <c r="O143" s="349"/>
    </row>
    <row r="144" spans="1:15" ht="12" customHeight="1" x14ac:dyDescent="0.2">
      <c r="A144" s="813"/>
      <c r="B144" s="813"/>
      <c r="C144" s="814"/>
      <c r="D144" s="814"/>
      <c r="E144" s="814"/>
      <c r="F144" s="814"/>
      <c r="G144" s="814"/>
      <c r="H144" s="814"/>
      <c r="I144" s="814"/>
      <c r="J144" s="814"/>
      <c r="K144" s="814"/>
      <c r="L144" s="814"/>
      <c r="M144" s="814"/>
      <c r="N144" s="814"/>
      <c r="O144" s="814"/>
    </row>
    <row r="145" spans="1:15" ht="12" customHeight="1" x14ac:dyDescent="0.2">
      <c r="A145" s="813" t="s">
        <v>12</v>
      </c>
      <c r="B145" s="813"/>
      <c r="C145" s="814"/>
      <c r="D145" s="814"/>
      <c r="E145" s="814"/>
      <c r="F145" s="814"/>
      <c r="G145" s="814"/>
      <c r="H145" s="814"/>
      <c r="I145" s="814"/>
      <c r="J145" s="814"/>
      <c r="K145" s="814"/>
      <c r="L145" s="814"/>
      <c r="M145" s="814"/>
      <c r="N145" s="814"/>
      <c r="O145" s="814"/>
    </row>
    <row r="146" spans="1:15" ht="12" customHeight="1" x14ac:dyDescent="0.2">
      <c r="A146" s="813" t="s">
        <v>119</v>
      </c>
      <c r="B146" s="813"/>
      <c r="C146" s="814"/>
      <c r="D146" s="814"/>
      <c r="E146" s="814"/>
      <c r="F146" s="814"/>
      <c r="G146" s="814"/>
      <c r="H146" s="814"/>
      <c r="I146" s="814"/>
      <c r="J146" s="814"/>
      <c r="K146" s="814"/>
      <c r="L146" s="814"/>
      <c r="M146" s="814"/>
      <c r="N146" s="814"/>
      <c r="O146" s="814"/>
    </row>
    <row r="147" spans="1:15" ht="12" customHeight="1" x14ac:dyDescent="0.2">
      <c r="A147" s="813"/>
      <c r="B147" s="813"/>
      <c r="C147" s="814"/>
      <c r="D147" s="814"/>
      <c r="E147" s="814"/>
      <c r="F147" s="814"/>
      <c r="G147" s="814"/>
      <c r="H147" s="814"/>
      <c r="I147" s="814"/>
      <c r="J147" s="814"/>
      <c r="K147" s="814"/>
      <c r="L147" s="814"/>
      <c r="M147" s="814"/>
      <c r="N147" s="814"/>
      <c r="O147" s="814"/>
    </row>
    <row r="148" spans="1:15" ht="12" customHeight="1" x14ac:dyDescent="0.2">
      <c r="A148" s="235"/>
      <c r="B148" s="235"/>
      <c r="C148" s="330"/>
      <c r="D148" s="330"/>
      <c r="E148" s="330"/>
      <c r="F148" s="330"/>
      <c r="G148" s="330"/>
      <c r="H148" s="330"/>
      <c r="I148" s="330"/>
      <c r="J148" s="330"/>
      <c r="K148" s="330"/>
      <c r="L148" s="330"/>
      <c r="M148" s="330"/>
      <c r="N148" s="330"/>
      <c r="O148" s="330"/>
    </row>
  </sheetData>
  <autoFilter ref="A16:R121" xr:uid="{00000000-0009-0000-0000-000006000000}">
    <filterColumn colId="0" showButton="0"/>
    <filterColumn colId="3">
      <filters>
        <filter val="1.380.000"/>
        <filter val="1.500.000"/>
        <filter val="105.714.511"/>
        <filter val="12.500.000"/>
        <filter val="130.914.511"/>
        <filter val="140.549.511"/>
        <filter val="140.714.511"/>
        <filter val="15.000"/>
        <filter val="15.000.000"/>
        <filter val="150.000"/>
        <filter val="165.000"/>
        <filter val="18.000.000"/>
        <filter val="2.000.000"/>
        <filter val="2.030.000"/>
        <filter val="20.000.000"/>
        <filter val="24.600.000"/>
        <filter val="35.000.000"/>
        <filter val="4.500.000"/>
        <filter val="500.000"/>
        <filter val="53.084.511"/>
        <filter val="6.000.000"/>
        <filter val="6.500.000"/>
        <filter val="6.700.000"/>
        <filter val="650.000"/>
        <filter val="8.830.000"/>
        <filter val="800.000"/>
        <filter val="84.384.511"/>
        <filter val="9.135.000"/>
        <filter val="9.635.000"/>
        <filter val="93.214.511"/>
      </filters>
    </filterColumn>
  </autoFilter>
  <mergeCells count="23">
    <mergeCell ref="B26:C26"/>
    <mergeCell ref="B28:C28"/>
    <mergeCell ref="B33:C33"/>
    <mergeCell ref="A130:O130"/>
    <mergeCell ref="A132:O132"/>
    <mergeCell ref="A35:C35"/>
    <mergeCell ref="A49:C49"/>
    <mergeCell ref="A128:O128"/>
    <mergeCell ref="B50:C50"/>
    <mergeCell ref="B101:C101"/>
    <mergeCell ref="A16:B16"/>
    <mergeCell ref="A17:C17"/>
    <mergeCell ref="A18:C18"/>
    <mergeCell ref="B19:C19"/>
    <mergeCell ref="B24:C24"/>
    <mergeCell ref="A147:O147"/>
    <mergeCell ref="A139:O139"/>
    <mergeCell ref="A144:O144"/>
    <mergeCell ref="A138:O138"/>
    <mergeCell ref="A129:O129"/>
    <mergeCell ref="A145:O145"/>
    <mergeCell ref="A133:O133"/>
    <mergeCell ref="A146:O146"/>
  </mergeCells>
  <phoneticPr fontId="6" type="noConversion"/>
  <printOptions horizontalCentered="1"/>
  <pageMargins left="0.19685039370078741" right="0.19685039370078741" top="0.39370078740157483" bottom="0.98425196850393704" header="0" footer="0.19685039370078741"/>
  <pageSetup scale="45" orientation="landscape" r:id="rId1"/>
  <headerFooter alignWithMargins="0">
    <oddFooter>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0:F55"/>
  <sheetViews>
    <sheetView showGridLines="0" view="pageBreakPreview" zoomScaleNormal="100" workbookViewId="0">
      <selection activeCell="A301" sqref="A301:F301"/>
    </sheetView>
  </sheetViews>
  <sheetFormatPr baseColWidth="10" defaultColWidth="11.42578125" defaultRowHeight="12.75" x14ac:dyDescent="0.2"/>
  <cols>
    <col min="1" max="1" width="17.85546875" style="85" customWidth="1"/>
    <col min="2" max="2" width="4.140625" style="85" customWidth="1"/>
    <col min="3" max="3" width="36.5703125" style="85" customWidth="1"/>
    <col min="4" max="4" width="22" style="85" customWidth="1"/>
    <col min="5" max="5" width="26.5703125" style="85" customWidth="1"/>
    <col min="6" max="6" width="16.5703125" style="85" customWidth="1"/>
    <col min="7" max="16384" width="11.42578125" style="85"/>
  </cols>
  <sheetData>
    <row r="10" spans="1:6" x14ac:dyDescent="0.2">
      <c r="A10" s="834" t="str">
        <f>+DATOS!C4</f>
        <v>INSTITUCION EDUCATIVA JUAN DE DIOS CARVAJAL</v>
      </c>
      <c r="B10" s="834"/>
      <c r="C10" s="834"/>
      <c r="D10" s="834"/>
      <c r="E10" s="834"/>
      <c r="F10" s="834"/>
    </row>
    <row r="11" spans="1:6" x14ac:dyDescent="0.2">
      <c r="A11" s="834" t="s">
        <v>250</v>
      </c>
      <c r="B11" s="834"/>
      <c r="C11" s="834"/>
      <c r="D11" s="834"/>
      <c r="E11" s="834"/>
      <c r="F11" s="834"/>
    </row>
    <row r="12" spans="1:6" x14ac:dyDescent="0.2">
      <c r="A12" s="834" t="s">
        <v>568</v>
      </c>
      <c r="B12" s="834"/>
      <c r="C12" s="834"/>
      <c r="D12" s="834"/>
      <c r="E12" s="834"/>
      <c r="F12" s="834"/>
    </row>
    <row r="13" spans="1:6" ht="14.25" x14ac:dyDescent="0.2">
      <c r="A13" s="835"/>
      <c r="B13" s="835"/>
      <c r="C13" s="835"/>
      <c r="D13" s="835"/>
      <c r="E13" s="835"/>
      <c r="F13" s="835"/>
    </row>
    <row r="14" spans="1:6" ht="28.5" x14ac:dyDescent="0.2">
      <c r="A14" s="836" t="s">
        <v>251</v>
      </c>
      <c r="B14" s="837"/>
      <c r="C14" s="108" t="s">
        <v>252</v>
      </c>
      <c r="D14" s="108" t="s">
        <v>253</v>
      </c>
      <c r="E14" s="108" t="s">
        <v>103</v>
      </c>
      <c r="F14" s="109" t="s">
        <v>254</v>
      </c>
    </row>
    <row r="15" spans="1:6" ht="58.5" customHeight="1" x14ac:dyDescent="0.2">
      <c r="A15" s="831" t="s">
        <v>338</v>
      </c>
      <c r="B15" s="831"/>
      <c r="C15" s="88" t="s">
        <v>255</v>
      </c>
      <c r="D15" s="88" t="s">
        <v>349</v>
      </c>
      <c r="E15" s="88" t="s">
        <v>275</v>
      </c>
      <c r="F15" s="89">
        <f>+DATOS!D64</f>
        <v>13560000</v>
      </c>
    </row>
    <row r="16" spans="1:6" ht="226.5" customHeight="1" x14ac:dyDescent="0.2">
      <c r="A16" s="831" t="s">
        <v>88</v>
      </c>
      <c r="B16" s="831"/>
      <c r="C16" s="90" t="s">
        <v>256</v>
      </c>
      <c r="D16" s="90" t="s">
        <v>257</v>
      </c>
      <c r="E16" s="90" t="s">
        <v>277</v>
      </c>
      <c r="F16" s="89">
        <f>+DATOS!D75+DATOS!D76</f>
        <v>29512000</v>
      </c>
    </row>
    <row r="17" spans="1:6" ht="159.75" customHeight="1" x14ac:dyDescent="0.2">
      <c r="A17" s="831" t="s">
        <v>89</v>
      </c>
      <c r="B17" s="831"/>
      <c r="C17" s="88" t="s">
        <v>328</v>
      </c>
      <c r="D17" s="88" t="s">
        <v>329</v>
      </c>
      <c r="E17" s="88" t="s">
        <v>330</v>
      </c>
      <c r="F17" s="89">
        <f>+DATOS!D127</f>
        <v>28359778</v>
      </c>
    </row>
    <row r="18" spans="1:6" ht="110.25" customHeight="1" x14ac:dyDescent="0.2">
      <c r="A18" s="832" t="s">
        <v>141</v>
      </c>
      <c r="B18" s="833"/>
      <c r="C18" s="88" t="s">
        <v>319</v>
      </c>
      <c r="D18" s="88" t="s">
        <v>320</v>
      </c>
      <c r="E18" s="88" t="s">
        <v>321</v>
      </c>
      <c r="F18" s="89">
        <f>+DATOS!D99</f>
        <v>7000000</v>
      </c>
    </row>
    <row r="19" spans="1:6" ht="77.25" customHeight="1" x14ac:dyDescent="0.2">
      <c r="A19" s="832" t="s">
        <v>142</v>
      </c>
      <c r="B19" s="833"/>
      <c r="C19" s="90" t="s">
        <v>325</v>
      </c>
      <c r="D19" s="90" t="s">
        <v>326</v>
      </c>
      <c r="E19" s="90" t="s">
        <v>327</v>
      </c>
      <c r="F19" s="89">
        <f>+DATOS!D116</f>
        <v>1440000</v>
      </c>
    </row>
    <row r="20" spans="1:6" ht="114.75" customHeight="1" x14ac:dyDescent="0.2">
      <c r="A20" s="832" t="s">
        <v>144</v>
      </c>
      <c r="B20" s="833"/>
      <c r="C20" s="88" t="s">
        <v>319</v>
      </c>
      <c r="D20" s="88" t="s">
        <v>320</v>
      </c>
      <c r="E20" s="88" t="s">
        <v>321</v>
      </c>
      <c r="F20" s="89">
        <f>+DATOS!D120</f>
        <v>0</v>
      </c>
    </row>
    <row r="21" spans="1:6" ht="44.25" customHeight="1" x14ac:dyDescent="0.2">
      <c r="A21" s="826" t="s">
        <v>98</v>
      </c>
      <c r="B21" s="827"/>
      <c r="C21" s="90" t="s">
        <v>335</v>
      </c>
      <c r="D21" s="113" t="s">
        <v>336</v>
      </c>
      <c r="E21" s="90" t="s">
        <v>336</v>
      </c>
      <c r="F21" s="89">
        <f>+DATOS!D74</f>
        <v>6000000</v>
      </c>
    </row>
    <row r="22" spans="1:6" ht="30.75" customHeight="1" x14ac:dyDescent="0.2">
      <c r="A22" s="828" t="s">
        <v>333</v>
      </c>
      <c r="B22" s="829"/>
      <c r="C22" s="90" t="s">
        <v>334</v>
      </c>
      <c r="D22" s="113" t="s">
        <v>337</v>
      </c>
      <c r="E22" s="90" t="s">
        <v>337</v>
      </c>
      <c r="F22" s="89">
        <f>+DATOS!D83</f>
        <v>2500000</v>
      </c>
    </row>
    <row r="23" spans="1:6" ht="47.25" customHeight="1" x14ac:dyDescent="0.2">
      <c r="A23" s="826" t="s">
        <v>145</v>
      </c>
      <c r="B23" s="827"/>
      <c r="C23" s="90" t="s">
        <v>322</v>
      </c>
      <c r="D23" s="90" t="s">
        <v>323</v>
      </c>
      <c r="E23" s="90" t="s">
        <v>324</v>
      </c>
      <c r="F23" s="89">
        <f>+DATOS!D103</f>
        <v>650000</v>
      </c>
    </row>
    <row r="24" spans="1:6" ht="15" customHeight="1" x14ac:dyDescent="0.2">
      <c r="A24" s="110" t="s">
        <v>258</v>
      </c>
      <c r="B24" s="91"/>
      <c r="C24" s="91"/>
      <c r="D24" s="91"/>
      <c r="E24" s="92"/>
      <c r="F24" s="112">
        <f>+F23+F22+F21+F20+F19+F18+F17+F16+F15</f>
        <v>89021778</v>
      </c>
    </row>
    <row r="25" spans="1:6" ht="9" customHeight="1" x14ac:dyDescent="0.2"/>
    <row r="26" spans="1:6" ht="15" hidden="1" customHeight="1" x14ac:dyDescent="0.25">
      <c r="A26" s="830"/>
      <c r="B26" s="830"/>
      <c r="C26" s="830"/>
      <c r="D26" s="830"/>
      <c r="E26" s="830"/>
      <c r="F26" s="830"/>
    </row>
    <row r="27" spans="1:6" ht="15" hidden="1" x14ac:dyDescent="0.2">
      <c r="A27" s="838" t="s">
        <v>259</v>
      </c>
      <c r="B27" s="839"/>
      <c r="C27" s="86"/>
      <c r="D27" s="86"/>
      <c r="E27" s="86"/>
      <c r="F27" s="87" t="s">
        <v>260</v>
      </c>
    </row>
    <row r="28" spans="1:6" ht="15" hidden="1" x14ac:dyDescent="0.2">
      <c r="A28" s="840"/>
      <c r="B28" s="841"/>
      <c r="C28" s="94"/>
      <c r="D28" s="94"/>
      <c r="E28" s="94"/>
      <c r="F28" s="95" t="s">
        <v>261</v>
      </c>
    </row>
    <row r="29" spans="1:6" ht="15" hidden="1" customHeight="1" x14ac:dyDescent="0.2">
      <c r="A29" s="842" t="s">
        <v>262</v>
      </c>
      <c r="B29" s="843"/>
      <c r="C29" s="843"/>
      <c r="D29" s="96"/>
      <c r="E29" s="96"/>
      <c r="F29" s="97"/>
    </row>
    <row r="30" spans="1:6" ht="15" hidden="1" x14ac:dyDescent="0.2">
      <c r="A30" s="844" t="s">
        <v>263</v>
      </c>
      <c r="B30" s="845"/>
      <c r="C30" s="98"/>
      <c r="D30" s="98"/>
      <c r="E30" s="98"/>
      <c r="F30" s="99">
        <f>+[1]Ppto!D212</f>
        <v>0</v>
      </c>
    </row>
    <row r="31" spans="1:6" ht="15" hidden="1" x14ac:dyDescent="0.2">
      <c r="A31" s="846" t="s">
        <v>264</v>
      </c>
      <c r="B31" s="847"/>
      <c r="C31" s="100"/>
      <c r="D31" s="100"/>
      <c r="E31" s="100"/>
      <c r="F31" s="99">
        <f>+[1]Ppto!D213</f>
        <v>0</v>
      </c>
    </row>
    <row r="32" spans="1:6" ht="15" hidden="1" x14ac:dyDescent="0.2">
      <c r="A32" s="846" t="s">
        <v>265</v>
      </c>
      <c r="B32" s="847"/>
      <c r="C32" s="100"/>
      <c r="D32" s="100"/>
      <c r="E32" s="100"/>
      <c r="F32" s="99">
        <f>+[1]Ppto!D214</f>
        <v>0</v>
      </c>
    </row>
    <row r="33" spans="1:6" ht="15" hidden="1" x14ac:dyDescent="0.2">
      <c r="A33" s="846" t="s">
        <v>266</v>
      </c>
      <c r="B33" s="847"/>
      <c r="C33" s="100"/>
      <c r="D33" s="100"/>
      <c r="E33" s="100"/>
      <c r="F33" s="99">
        <f>+[1]Ppto!D215</f>
        <v>0</v>
      </c>
    </row>
    <row r="34" spans="1:6" ht="15" hidden="1" x14ac:dyDescent="0.2">
      <c r="A34" s="846" t="s">
        <v>267</v>
      </c>
      <c r="B34" s="847"/>
      <c r="C34" s="100"/>
      <c r="D34" s="100"/>
      <c r="E34" s="100"/>
      <c r="F34" s="99">
        <f>+[1]Ppto!D216</f>
        <v>0</v>
      </c>
    </row>
    <row r="35" spans="1:6" ht="15" hidden="1" x14ac:dyDescent="0.2">
      <c r="A35" s="856"/>
      <c r="B35" s="856"/>
      <c r="C35" s="101"/>
      <c r="D35" s="101"/>
      <c r="E35" s="102" t="s">
        <v>268</v>
      </c>
      <c r="F35" s="103">
        <f>SUM(F30:F34)</f>
        <v>0</v>
      </c>
    </row>
    <row r="36" spans="1:6" ht="15" hidden="1" x14ac:dyDescent="0.2">
      <c r="A36" s="857" t="s">
        <v>269</v>
      </c>
      <c r="B36" s="858"/>
      <c r="C36" s="96"/>
      <c r="D36" s="96"/>
      <c r="E36" s="96"/>
      <c r="F36" s="97"/>
    </row>
    <row r="37" spans="1:6" ht="15" hidden="1" x14ac:dyDescent="0.2">
      <c r="A37" s="846" t="s">
        <v>270</v>
      </c>
      <c r="B37" s="847"/>
      <c r="C37" s="100"/>
      <c r="D37" s="100"/>
      <c r="E37" s="100"/>
      <c r="F37" s="99">
        <f>+[1]Ppto!D219</f>
        <v>0</v>
      </c>
    </row>
    <row r="38" spans="1:6" ht="15" hidden="1" x14ac:dyDescent="0.2">
      <c r="A38" s="856"/>
      <c r="B38" s="856"/>
      <c r="C38" s="101"/>
      <c r="D38" s="101"/>
      <c r="E38" s="102" t="s">
        <v>268</v>
      </c>
      <c r="F38" s="103">
        <f>+F37</f>
        <v>0</v>
      </c>
    </row>
    <row r="39" spans="1:6" ht="15" hidden="1" customHeight="1" x14ac:dyDescent="0.2">
      <c r="A39" s="848" t="s">
        <v>271</v>
      </c>
      <c r="B39" s="848"/>
      <c r="C39" s="848"/>
      <c r="D39" s="848"/>
      <c r="E39" s="849"/>
      <c r="F39" s="93">
        <f>+F38+F35</f>
        <v>0</v>
      </c>
    </row>
    <row r="40" spans="1:6" hidden="1" x14ac:dyDescent="0.2"/>
    <row r="41" spans="1:6" ht="19.5" hidden="1" customHeight="1" x14ac:dyDescent="0.2">
      <c r="A41" s="104"/>
      <c r="B41" s="850" t="s">
        <v>272</v>
      </c>
      <c r="C41" s="851"/>
      <c r="D41" s="851"/>
      <c r="E41" s="851"/>
      <c r="F41" s="852"/>
    </row>
    <row r="42" spans="1:6" ht="14.25" hidden="1" x14ac:dyDescent="0.2">
      <c r="A42" s="105"/>
      <c r="B42" s="853">
        <f>+F24+F39</f>
        <v>89021778</v>
      </c>
      <c r="C42" s="854"/>
      <c r="D42" s="854"/>
      <c r="E42" s="854"/>
      <c r="F42" s="855"/>
    </row>
    <row r="44" spans="1:6" ht="48" customHeight="1" x14ac:dyDescent="0.2">
      <c r="A44" s="106" t="str">
        <f>+DATOS!C7</f>
        <v>DORIAN ALEXANDER AGUDELO OROZCO</v>
      </c>
      <c r="B44" s="106"/>
    </row>
    <row r="45" spans="1:6" ht="15" x14ac:dyDescent="0.25">
      <c r="A45" s="107" t="s">
        <v>569</v>
      </c>
    </row>
    <row r="48" spans="1:6" hidden="1" x14ac:dyDescent="0.2"/>
    <row r="49" spans="1:5" ht="15" hidden="1" x14ac:dyDescent="0.25">
      <c r="A49" s="107"/>
      <c r="D49" s="107"/>
    </row>
    <row r="50" spans="1:5" hidden="1" x14ac:dyDescent="0.2"/>
    <row r="51" spans="1:5" hidden="1" x14ac:dyDescent="0.2"/>
    <row r="52" spans="1:5" hidden="1" x14ac:dyDescent="0.2"/>
    <row r="53" spans="1:5" hidden="1" x14ac:dyDescent="0.2">
      <c r="A53" s="106"/>
      <c r="B53" s="106"/>
      <c r="D53" s="106"/>
      <c r="E53" s="106"/>
    </row>
    <row r="54" spans="1:5" ht="15" hidden="1" x14ac:dyDescent="0.25">
      <c r="A54" s="107"/>
      <c r="D54" s="107"/>
    </row>
    <row r="55" spans="1:5" hidden="1" x14ac:dyDescent="0.2"/>
  </sheetData>
  <mergeCells count="29">
    <mergeCell ref="B41:F41"/>
    <mergeCell ref="B42:F42"/>
    <mergeCell ref="A33:B33"/>
    <mergeCell ref="A34:B34"/>
    <mergeCell ref="A35:B35"/>
    <mergeCell ref="A36:B36"/>
    <mergeCell ref="A37:B37"/>
    <mergeCell ref="A38:B38"/>
    <mergeCell ref="A27:B28"/>
    <mergeCell ref="A29:C29"/>
    <mergeCell ref="A30:B30"/>
    <mergeCell ref="A31:B31"/>
    <mergeCell ref="A39:E39"/>
    <mergeCell ref="A32:B32"/>
    <mergeCell ref="A15:B15"/>
    <mergeCell ref="A16:B16"/>
    <mergeCell ref="A10:F10"/>
    <mergeCell ref="A11:F11"/>
    <mergeCell ref="A12:F12"/>
    <mergeCell ref="A13:F13"/>
    <mergeCell ref="A14:B14"/>
    <mergeCell ref="A23:B23"/>
    <mergeCell ref="A22:B22"/>
    <mergeCell ref="A26:F26"/>
    <mergeCell ref="A17:B17"/>
    <mergeCell ref="A18:B18"/>
    <mergeCell ref="A19:B19"/>
    <mergeCell ref="A20:B20"/>
    <mergeCell ref="A21:B21"/>
  </mergeCells>
  <printOptions horizontalCentered="1"/>
  <pageMargins left="0.15748031496062992" right="0.19685039370078741" top="0.39370078740157483" bottom="0.74803149606299213" header="0" footer="0.47244094488188981"/>
  <pageSetup scale="85" orientation="portrait" horizontalDpi="300" verticalDpi="300" r:id="rId1"/>
  <headerFooter alignWithMargins="0">
    <oddFooter>Página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4"/>
  <sheetViews>
    <sheetView workbookViewId="0">
      <selection activeCell="A301" sqref="A301:F301"/>
    </sheetView>
  </sheetViews>
  <sheetFormatPr baseColWidth="10" defaultColWidth="11.42578125" defaultRowHeight="11.25" x14ac:dyDescent="0.2"/>
  <cols>
    <col min="1" max="1" width="24.28515625" style="115" customWidth="1"/>
    <col min="2" max="2" width="28.7109375" style="115" customWidth="1"/>
    <col min="3" max="3" width="18.85546875" style="115" customWidth="1"/>
    <col min="4" max="4" width="27.7109375" style="115" customWidth="1"/>
    <col min="5" max="5" width="14.7109375" style="115" customWidth="1"/>
    <col min="6" max="6" width="8" style="115" hidden="1" customWidth="1"/>
    <col min="7" max="7" width="10.42578125" style="115" hidden="1" customWidth="1"/>
    <col min="8" max="8" width="12.140625" style="115" customWidth="1"/>
    <col min="9" max="9" width="12.7109375" style="115" bestFit="1" customWidth="1"/>
    <col min="10" max="10" width="23.7109375" style="115" customWidth="1"/>
    <col min="11" max="11" width="51.140625" style="115" customWidth="1"/>
    <col min="12" max="16384" width="11.42578125" style="115"/>
  </cols>
  <sheetData>
    <row r="1" spans="1:11" x14ac:dyDescent="0.2">
      <c r="A1" s="868" t="str">
        <f>+DATOS!C4</f>
        <v>INSTITUCION EDUCATIVA JUAN DE DIOS CARVAJAL</v>
      </c>
      <c r="B1" s="868"/>
      <c r="C1" s="868"/>
      <c r="D1" s="868"/>
      <c r="E1" s="868"/>
      <c r="F1" s="868"/>
      <c r="G1" s="868"/>
      <c r="H1" s="868"/>
      <c r="I1" s="868"/>
      <c r="J1" s="868"/>
      <c r="K1" s="868"/>
    </row>
    <row r="2" spans="1:11" x14ac:dyDescent="0.2">
      <c r="A2" s="868" t="str">
        <f>+DATOS!C5</f>
        <v>NIT: 811020369-1</v>
      </c>
      <c r="B2" s="868"/>
      <c r="C2" s="868"/>
      <c r="D2" s="868"/>
      <c r="E2" s="868"/>
      <c r="F2" s="868"/>
      <c r="G2" s="868"/>
      <c r="H2" s="868"/>
      <c r="I2" s="868"/>
      <c r="J2" s="868"/>
      <c r="K2" s="868"/>
    </row>
    <row r="3" spans="1:11" ht="12" thickBot="1" x14ac:dyDescent="0.25">
      <c r="A3" s="869" t="s">
        <v>567</v>
      </c>
      <c r="B3" s="869"/>
      <c r="C3" s="869"/>
      <c r="D3" s="869"/>
      <c r="E3" s="869"/>
      <c r="F3" s="869"/>
      <c r="G3" s="869"/>
      <c r="H3" s="869"/>
      <c r="I3" s="869"/>
      <c r="J3" s="869"/>
      <c r="K3" s="869"/>
    </row>
    <row r="4" spans="1:11" ht="34.5" thickBot="1" x14ac:dyDescent="0.25">
      <c r="A4" s="128" t="s">
        <v>67</v>
      </c>
      <c r="B4" s="127" t="s">
        <v>68</v>
      </c>
      <c r="C4" s="125" t="s">
        <v>76</v>
      </c>
      <c r="D4" s="125" t="s">
        <v>75</v>
      </c>
      <c r="E4" s="125" t="s">
        <v>72</v>
      </c>
      <c r="F4" s="125" t="s">
        <v>70</v>
      </c>
      <c r="G4" s="125" t="s">
        <v>78</v>
      </c>
      <c r="H4" s="125" t="s">
        <v>71</v>
      </c>
      <c r="I4" s="125" t="s">
        <v>77</v>
      </c>
      <c r="J4" s="125" t="s">
        <v>69</v>
      </c>
      <c r="K4" s="126" t="s">
        <v>278</v>
      </c>
    </row>
    <row r="5" spans="1:11" ht="94.15" customHeight="1" x14ac:dyDescent="0.2">
      <c r="A5" s="132" t="s">
        <v>73</v>
      </c>
      <c r="B5" s="146" t="s">
        <v>351</v>
      </c>
      <c r="C5" s="147" t="s">
        <v>350</v>
      </c>
      <c r="D5" s="133" t="s">
        <v>390</v>
      </c>
      <c r="E5" s="134" t="s">
        <v>387</v>
      </c>
      <c r="F5" s="135">
        <v>40210</v>
      </c>
      <c r="G5" s="135">
        <v>40483</v>
      </c>
      <c r="H5" s="135" t="s">
        <v>279</v>
      </c>
      <c r="I5" s="154">
        <v>3000000</v>
      </c>
      <c r="J5" s="136" t="s">
        <v>280</v>
      </c>
      <c r="K5" s="137" t="s">
        <v>281</v>
      </c>
    </row>
    <row r="6" spans="1:11" ht="56.25" x14ac:dyDescent="0.2">
      <c r="A6" s="129" t="s">
        <v>282</v>
      </c>
      <c r="B6" s="148" t="s">
        <v>283</v>
      </c>
      <c r="C6" s="149" t="s">
        <v>352</v>
      </c>
      <c r="D6" s="130" t="s">
        <v>389</v>
      </c>
      <c r="E6" s="156" t="s">
        <v>387</v>
      </c>
      <c r="F6" s="139">
        <v>40210</v>
      </c>
      <c r="G6" s="139">
        <v>40483</v>
      </c>
      <c r="H6" s="139" t="s">
        <v>279</v>
      </c>
      <c r="I6" s="27">
        <v>1500000</v>
      </c>
      <c r="J6" s="130" t="s">
        <v>284</v>
      </c>
      <c r="K6" s="140" t="s">
        <v>285</v>
      </c>
    </row>
    <row r="7" spans="1:11" ht="33" customHeight="1" x14ac:dyDescent="0.2">
      <c r="A7" s="861" t="s">
        <v>74</v>
      </c>
      <c r="B7" s="870" t="s">
        <v>357</v>
      </c>
      <c r="C7" s="149" t="s">
        <v>353</v>
      </c>
      <c r="D7" s="138" t="s">
        <v>388</v>
      </c>
      <c r="E7" s="871" t="s">
        <v>387</v>
      </c>
      <c r="F7" s="139">
        <v>40210</v>
      </c>
      <c r="G7" s="139">
        <v>40483</v>
      </c>
      <c r="H7" s="139" t="s">
        <v>279</v>
      </c>
      <c r="I7" s="27">
        <v>1000000</v>
      </c>
      <c r="J7" s="872" t="s">
        <v>284</v>
      </c>
      <c r="K7" s="873" t="s">
        <v>286</v>
      </c>
    </row>
    <row r="8" spans="1:11" ht="36" x14ac:dyDescent="0.2">
      <c r="A8" s="861"/>
      <c r="B8" s="862"/>
      <c r="C8" s="149" t="s">
        <v>354</v>
      </c>
      <c r="D8" s="158" t="s">
        <v>407</v>
      </c>
      <c r="E8" s="871"/>
      <c r="F8" s="139">
        <v>40210</v>
      </c>
      <c r="G8" s="139">
        <v>40483</v>
      </c>
      <c r="H8" s="139" t="s">
        <v>279</v>
      </c>
      <c r="I8" s="27">
        <v>1000000</v>
      </c>
      <c r="J8" s="872"/>
      <c r="K8" s="873"/>
    </row>
    <row r="9" spans="1:11" ht="36" x14ac:dyDescent="0.2">
      <c r="A9" s="861"/>
      <c r="B9" s="862"/>
      <c r="C9" s="149" t="s">
        <v>355</v>
      </c>
      <c r="D9" s="158" t="s">
        <v>408</v>
      </c>
      <c r="E9" s="871"/>
      <c r="F9" s="139">
        <v>40210</v>
      </c>
      <c r="G9" s="139">
        <v>40483</v>
      </c>
      <c r="H9" s="139" t="s">
        <v>279</v>
      </c>
      <c r="I9" s="27">
        <v>1000000</v>
      </c>
      <c r="J9" s="872"/>
      <c r="K9" s="873"/>
    </row>
    <row r="10" spans="1:11" ht="36" x14ac:dyDescent="0.2">
      <c r="A10" s="861"/>
      <c r="B10" s="863"/>
      <c r="C10" s="149" t="s">
        <v>356</v>
      </c>
      <c r="D10" s="158" t="s">
        <v>407</v>
      </c>
      <c r="E10" s="871"/>
      <c r="F10" s="139">
        <v>40330</v>
      </c>
      <c r="G10" s="139">
        <v>40330</v>
      </c>
      <c r="H10" s="139" t="s">
        <v>279</v>
      </c>
      <c r="I10" s="27">
        <v>1000000</v>
      </c>
      <c r="J10" s="872"/>
      <c r="K10" s="873"/>
    </row>
    <row r="11" spans="1:11" ht="27.6" customHeight="1" x14ac:dyDescent="0.2">
      <c r="A11" s="129" t="s">
        <v>287</v>
      </c>
      <c r="B11" s="141" t="s">
        <v>358</v>
      </c>
      <c r="C11" s="149" t="s">
        <v>410</v>
      </c>
      <c r="D11" s="138" t="s">
        <v>411</v>
      </c>
      <c r="E11" s="156" t="s">
        <v>387</v>
      </c>
      <c r="F11" s="139">
        <v>40210</v>
      </c>
      <c r="G11" s="139">
        <v>40483</v>
      </c>
      <c r="H11" s="139" t="s">
        <v>279</v>
      </c>
      <c r="I11" s="27">
        <v>2000000</v>
      </c>
      <c r="J11" s="130" t="s">
        <v>288</v>
      </c>
      <c r="K11" s="140" t="s">
        <v>289</v>
      </c>
    </row>
    <row r="12" spans="1:11" ht="56.25" x14ac:dyDescent="0.2">
      <c r="A12" s="129" t="s">
        <v>290</v>
      </c>
      <c r="B12" s="141" t="s">
        <v>359</v>
      </c>
      <c r="C12" s="149" t="s">
        <v>372</v>
      </c>
      <c r="D12" s="138" t="s">
        <v>396</v>
      </c>
      <c r="E12" s="156" t="s">
        <v>387</v>
      </c>
      <c r="F12" s="139">
        <v>40210</v>
      </c>
      <c r="G12" s="139">
        <v>40483</v>
      </c>
      <c r="H12" s="139" t="s">
        <v>279</v>
      </c>
      <c r="I12" s="27">
        <v>1500000</v>
      </c>
      <c r="J12" s="130" t="s">
        <v>291</v>
      </c>
      <c r="K12" s="140" t="s">
        <v>292</v>
      </c>
    </row>
    <row r="13" spans="1:11" ht="56.25" x14ac:dyDescent="0.2">
      <c r="A13" s="129" t="s">
        <v>293</v>
      </c>
      <c r="B13" s="141" t="s">
        <v>360</v>
      </c>
      <c r="C13" s="149" t="s">
        <v>373</v>
      </c>
      <c r="D13" s="138" t="s">
        <v>397</v>
      </c>
      <c r="E13" s="156" t="s">
        <v>387</v>
      </c>
      <c r="F13" s="139">
        <v>40210</v>
      </c>
      <c r="G13" s="139" t="s">
        <v>294</v>
      </c>
      <c r="H13" s="139" t="s">
        <v>279</v>
      </c>
      <c r="I13" s="27">
        <v>500000</v>
      </c>
      <c r="J13" s="130" t="s">
        <v>295</v>
      </c>
      <c r="K13" s="140" t="s">
        <v>296</v>
      </c>
    </row>
    <row r="14" spans="1:11" ht="56.25" x14ac:dyDescent="0.2">
      <c r="A14" s="129" t="s">
        <v>297</v>
      </c>
      <c r="B14" s="141" t="s">
        <v>361</v>
      </c>
      <c r="C14" s="149" t="s">
        <v>374</v>
      </c>
      <c r="D14" s="138" t="s">
        <v>395</v>
      </c>
      <c r="E14" s="156" t="s">
        <v>387</v>
      </c>
      <c r="F14" s="139">
        <v>40210</v>
      </c>
      <c r="G14" s="139">
        <v>40483</v>
      </c>
      <c r="H14" s="139" t="s">
        <v>279</v>
      </c>
      <c r="I14" s="27">
        <v>1500000</v>
      </c>
      <c r="J14" s="130" t="s">
        <v>298</v>
      </c>
      <c r="K14" s="140" t="s">
        <v>299</v>
      </c>
    </row>
    <row r="15" spans="1:11" ht="53.45" customHeight="1" x14ac:dyDescent="0.2">
      <c r="A15" s="861" t="s">
        <v>300</v>
      </c>
      <c r="B15" s="862" t="s">
        <v>371</v>
      </c>
      <c r="C15" s="149" t="s">
        <v>375</v>
      </c>
      <c r="D15" s="864" t="s">
        <v>394</v>
      </c>
      <c r="E15" s="156" t="s">
        <v>387</v>
      </c>
      <c r="F15" s="139">
        <v>40210</v>
      </c>
      <c r="G15" s="139">
        <v>40483</v>
      </c>
      <c r="H15" s="865" t="s">
        <v>301</v>
      </c>
      <c r="I15" s="874">
        <v>1500000</v>
      </c>
      <c r="J15" s="130" t="s">
        <v>302</v>
      </c>
      <c r="K15" s="866" t="s">
        <v>303</v>
      </c>
    </row>
    <row r="16" spans="1:11" ht="56.25" x14ac:dyDescent="0.2">
      <c r="A16" s="861"/>
      <c r="B16" s="863"/>
      <c r="C16" s="149" t="s">
        <v>376</v>
      </c>
      <c r="D16" s="864"/>
      <c r="E16" s="156" t="s">
        <v>387</v>
      </c>
      <c r="F16" s="139">
        <v>40210</v>
      </c>
      <c r="G16" s="139">
        <v>40483</v>
      </c>
      <c r="H16" s="865"/>
      <c r="I16" s="875"/>
      <c r="J16" s="130" t="s">
        <v>304</v>
      </c>
      <c r="K16" s="867"/>
    </row>
    <row r="17" spans="1:11" ht="78.75" x14ac:dyDescent="0.2">
      <c r="A17" s="129" t="s">
        <v>305</v>
      </c>
      <c r="B17" s="141" t="s">
        <v>283</v>
      </c>
      <c r="C17" s="130" t="s">
        <v>377</v>
      </c>
      <c r="D17" s="138" t="s">
        <v>393</v>
      </c>
      <c r="E17" s="26" t="s">
        <v>387</v>
      </c>
      <c r="F17" s="139">
        <v>40210</v>
      </c>
      <c r="G17" s="139">
        <v>40483</v>
      </c>
      <c r="H17" s="139" t="s">
        <v>279</v>
      </c>
      <c r="I17" s="27">
        <v>1500000</v>
      </c>
      <c r="J17" s="130" t="s">
        <v>306</v>
      </c>
      <c r="K17" s="140"/>
    </row>
    <row r="18" spans="1:11" ht="56.25" x14ac:dyDescent="0.2">
      <c r="A18" s="129" t="s">
        <v>307</v>
      </c>
      <c r="B18" s="141" t="s">
        <v>362</v>
      </c>
      <c r="C18" s="130" t="s">
        <v>378</v>
      </c>
      <c r="D18" s="138" t="s">
        <v>392</v>
      </c>
      <c r="E18" s="26" t="s">
        <v>387</v>
      </c>
      <c r="F18" s="139">
        <v>40210</v>
      </c>
      <c r="G18" s="139">
        <v>40483</v>
      </c>
      <c r="H18" s="139" t="s">
        <v>279</v>
      </c>
      <c r="I18" s="27">
        <v>1500000</v>
      </c>
      <c r="J18" s="130" t="s">
        <v>405</v>
      </c>
      <c r="K18" s="140" t="s">
        <v>289</v>
      </c>
    </row>
    <row r="19" spans="1:11" ht="90" x14ac:dyDescent="0.2">
      <c r="A19" s="129" t="s">
        <v>308</v>
      </c>
      <c r="B19" s="141" t="s">
        <v>363</v>
      </c>
      <c r="C19" s="130" t="s">
        <v>379</v>
      </c>
      <c r="D19" s="138" t="s">
        <v>391</v>
      </c>
      <c r="E19" s="26" t="s">
        <v>387</v>
      </c>
      <c r="F19" s="139">
        <v>40210</v>
      </c>
      <c r="G19" s="139">
        <v>40483</v>
      </c>
      <c r="H19" s="139" t="s">
        <v>279</v>
      </c>
      <c r="I19" s="27">
        <v>1500000</v>
      </c>
      <c r="J19" s="130" t="s">
        <v>399</v>
      </c>
      <c r="K19" s="150" t="s">
        <v>400</v>
      </c>
    </row>
    <row r="20" spans="1:11" ht="22.5" x14ac:dyDescent="0.2">
      <c r="A20" s="129" t="s">
        <v>309</v>
      </c>
      <c r="B20" s="141" t="s">
        <v>364</v>
      </c>
      <c r="C20" s="130" t="s">
        <v>380</v>
      </c>
      <c r="D20" s="151" t="s">
        <v>386</v>
      </c>
      <c r="E20" s="26" t="s">
        <v>116</v>
      </c>
      <c r="F20" s="139">
        <v>40210</v>
      </c>
      <c r="G20" s="139">
        <v>40210</v>
      </c>
      <c r="H20" s="139" t="s">
        <v>97</v>
      </c>
      <c r="I20" s="27">
        <f>+DATOS!D74</f>
        <v>6000000</v>
      </c>
      <c r="J20" s="130"/>
      <c r="K20" s="140" t="s">
        <v>364</v>
      </c>
    </row>
    <row r="21" spans="1:11" ht="56.25" x14ac:dyDescent="0.2">
      <c r="A21" s="129" t="s">
        <v>310</v>
      </c>
      <c r="B21" s="141" t="s">
        <v>365</v>
      </c>
      <c r="C21" s="130" t="s">
        <v>381</v>
      </c>
      <c r="D21" s="152" t="s">
        <v>386</v>
      </c>
      <c r="E21" s="26" t="s">
        <v>116</v>
      </c>
      <c r="F21" s="139">
        <v>40210</v>
      </c>
      <c r="G21" s="139" t="s">
        <v>294</v>
      </c>
      <c r="H21" s="139" t="s">
        <v>89</v>
      </c>
      <c r="I21" s="27">
        <f>+DATOS!D127</f>
        <v>28359778</v>
      </c>
      <c r="J21" s="130"/>
      <c r="K21" s="140" t="s">
        <v>403</v>
      </c>
    </row>
    <row r="22" spans="1:11" ht="33.75" x14ac:dyDescent="0.2">
      <c r="A22" s="129" t="s">
        <v>331</v>
      </c>
      <c r="B22" s="141" t="s">
        <v>366</v>
      </c>
      <c r="C22" s="130" t="s">
        <v>382</v>
      </c>
      <c r="D22" s="152" t="s">
        <v>386</v>
      </c>
      <c r="E22" s="26" t="s">
        <v>116</v>
      </c>
      <c r="F22" s="139">
        <v>40179</v>
      </c>
      <c r="G22" s="139">
        <v>40513</v>
      </c>
      <c r="H22" s="139" t="s">
        <v>311</v>
      </c>
      <c r="I22" s="27">
        <f>+DATOS!D83</f>
        <v>2500000</v>
      </c>
      <c r="J22" s="130"/>
      <c r="K22" s="140" t="s">
        <v>404</v>
      </c>
    </row>
    <row r="23" spans="1:11" ht="22.5" x14ac:dyDescent="0.2">
      <c r="A23" s="129" t="s">
        <v>312</v>
      </c>
      <c r="B23" s="141" t="s">
        <v>367</v>
      </c>
      <c r="C23" s="130" t="s">
        <v>382</v>
      </c>
      <c r="D23" s="152" t="s">
        <v>386</v>
      </c>
      <c r="E23" s="26" t="s">
        <v>116</v>
      </c>
      <c r="F23" s="139">
        <v>40179</v>
      </c>
      <c r="G23" s="139">
        <v>40513</v>
      </c>
      <c r="H23" s="139" t="s">
        <v>406</v>
      </c>
      <c r="I23" s="27">
        <f>+DATOS!D103</f>
        <v>650000</v>
      </c>
      <c r="J23" s="130"/>
      <c r="K23" s="140" t="s">
        <v>402</v>
      </c>
    </row>
    <row r="24" spans="1:11" ht="22.5" x14ac:dyDescent="0.2">
      <c r="A24" s="129" t="s">
        <v>684</v>
      </c>
      <c r="B24" s="141" t="s">
        <v>368</v>
      </c>
      <c r="C24" s="130" t="s">
        <v>383</v>
      </c>
      <c r="D24" s="152" t="s">
        <v>386</v>
      </c>
      <c r="E24" s="26" t="s">
        <v>116</v>
      </c>
      <c r="F24" s="139">
        <v>40179</v>
      </c>
      <c r="G24" s="139">
        <v>40513</v>
      </c>
      <c r="H24" s="139" t="s">
        <v>398</v>
      </c>
      <c r="I24" s="27">
        <f>+DATOS!D97</f>
        <v>7000000</v>
      </c>
      <c r="J24" s="130"/>
      <c r="K24" s="140" t="s">
        <v>314</v>
      </c>
    </row>
    <row r="25" spans="1:11" ht="22.5" x14ac:dyDescent="0.2">
      <c r="A25" s="129" t="s">
        <v>313</v>
      </c>
      <c r="B25" s="141" t="s">
        <v>369</v>
      </c>
      <c r="C25" s="130" t="s">
        <v>384</v>
      </c>
      <c r="D25" s="152" t="s">
        <v>386</v>
      </c>
      <c r="E25" s="26" t="s">
        <v>116</v>
      </c>
      <c r="F25" s="139">
        <v>40179</v>
      </c>
      <c r="G25" s="139" t="s">
        <v>294</v>
      </c>
      <c r="H25" s="139" t="s">
        <v>88</v>
      </c>
      <c r="I25" s="27">
        <f>+DATOS!D75+DATOS!D76</f>
        <v>29512000</v>
      </c>
      <c r="J25" s="130"/>
      <c r="K25" s="140" t="s">
        <v>314</v>
      </c>
    </row>
    <row r="26" spans="1:11" ht="30" customHeight="1" thickBot="1" x14ac:dyDescent="0.25">
      <c r="A26" s="159" t="s">
        <v>685</v>
      </c>
      <c r="B26" s="142" t="s">
        <v>370</v>
      </c>
      <c r="C26" s="144" t="s">
        <v>385</v>
      </c>
      <c r="D26" s="153" t="s">
        <v>386</v>
      </c>
      <c r="E26" s="131" t="s">
        <v>116</v>
      </c>
      <c r="F26" s="143">
        <v>40179</v>
      </c>
      <c r="G26" s="143">
        <v>40513</v>
      </c>
      <c r="H26" s="143" t="s">
        <v>409</v>
      </c>
      <c r="I26" s="155">
        <f>+DATOS!D64</f>
        <v>13560000</v>
      </c>
      <c r="J26" s="144"/>
      <c r="K26" s="145" t="s">
        <v>401</v>
      </c>
    </row>
    <row r="27" spans="1:11" x14ac:dyDescent="0.2">
      <c r="A27" s="859"/>
      <c r="B27" s="859"/>
      <c r="C27" s="859"/>
      <c r="D27" s="859"/>
      <c r="E27" s="859"/>
      <c r="F27" s="859"/>
      <c r="G27" s="859"/>
      <c r="H27" s="859"/>
      <c r="I27" s="859"/>
      <c r="J27" s="859"/>
      <c r="K27" s="117"/>
    </row>
    <row r="28" spans="1:11" x14ac:dyDescent="0.2">
      <c r="A28" s="116"/>
      <c r="B28" s="116"/>
      <c r="C28" s="116"/>
      <c r="D28" s="116"/>
      <c r="E28" s="116"/>
      <c r="F28" s="116"/>
      <c r="G28" s="116"/>
      <c r="H28" s="116" t="s">
        <v>54</v>
      </c>
      <c r="I28" s="118">
        <f>+SUM(I5:I26)</f>
        <v>107581778</v>
      </c>
      <c r="J28" s="116"/>
      <c r="K28" s="117"/>
    </row>
    <row r="29" spans="1:11" x14ac:dyDescent="0.2">
      <c r="A29" s="116"/>
      <c r="B29" s="116"/>
      <c r="C29" s="116"/>
      <c r="D29" s="116"/>
      <c r="E29" s="116"/>
      <c r="F29" s="116"/>
      <c r="G29" s="116"/>
      <c r="H29" s="116"/>
      <c r="I29" s="116"/>
      <c r="J29" s="116"/>
      <c r="K29" s="117"/>
    </row>
    <row r="30" spans="1:11" ht="0.6" customHeight="1" x14ac:dyDescent="0.2">
      <c r="I30" s="157"/>
      <c r="K30" s="117"/>
    </row>
    <row r="31" spans="1:11" x14ac:dyDescent="0.2">
      <c r="I31" s="370"/>
    </row>
    <row r="33" spans="1:10" x14ac:dyDescent="0.2">
      <c r="A33" s="860" t="str">
        <f>+DATOS!C7</f>
        <v>DORIAN ALEXANDER AGUDELO OROZCO</v>
      </c>
      <c r="B33" s="860"/>
      <c r="C33" s="860"/>
      <c r="D33" s="860"/>
      <c r="E33" s="860"/>
      <c r="F33" s="860"/>
      <c r="G33" s="860"/>
      <c r="H33" s="860"/>
      <c r="I33" s="860"/>
      <c r="J33" s="860"/>
    </row>
    <row r="34" spans="1:10" x14ac:dyDescent="0.2">
      <c r="A34" s="860" t="s">
        <v>570</v>
      </c>
      <c r="B34" s="860"/>
      <c r="C34" s="860"/>
      <c r="D34" s="860"/>
      <c r="E34" s="860"/>
      <c r="F34" s="860"/>
      <c r="G34" s="860"/>
      <c r="H34" s="860"/>
      <c r="I34" s="860"/>
      <c r="J34" s="860"/>
    </row>
  </sheetData>
  <mergeCells count="17">
    <mergeCell ref="K15:K16"/>
    <mergeCell ref="A1:K1"/>
    <mergeCell ref="A2:K2"/>
    <mergeCell ref="A3:K3"/>
    <mergeCell ref="A7:A10"/>
    <mergeCell ref="B7:B10"/>
    <mergeCell ref="E7:E10"/>
    <mergeCell ref="J7:J10"/>
    <mergeCell ref="K7:K10"/>
    <mergeCell ref="I15:I16"/>
    <mergeCell ref="A27:J27"/>
    <mergeCell ref="A33:J33"/>
    <mergeCell ref="A34:J34"/>
    <mergeCell ref="A15:A16"/>
    <mergeCell ref="B15:B16"/>
    <mergeCell ref="D15:D16"/>
    <mergeCell ref="H15:H16"/>
  </mergeCells>
  <printOptions horizontalCentered="1"/>
  <pageMargins left="0.11811023622047245" right="0.11811023622047245" top="0.23622047244094491" bottom="0.19685039370078741" header="0.31496062992125984" footer="0.31496062992125984"/>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22</vt:i4>
      </vt:variant>
    </vt:vector>
  </HeadingPairs>
  <TitlesOfParts>
    <vt:vector size="39" baseType="lpstr">
      <vt:lpstr>DATOS</vt:lpstr>
      <vt:lpstr>POAI 2010</vt:lpstr>
      <vt:lpstr>PLAN DE COMPRAS 2010sice</vt:lpstr>
      <vt:lpstr>ANEXO DE INGRESOS</vt:lpstr>
      <vt:lpstr>ANEXO EGRESOS</vt:lpstr>
      <vt:lpstr>PLAN DE COMPRAS 2016 </vt:lpstr>
      <vt:lpstr>PAC 2016</vt:lpstr>
      <vt:lpstr>Poai</vt:lpstr>
      <vt:lpstr>P ACCION</vt:lpstr>
      <vt:lpstr> PTO Ing Egr</vt:lpstr>
      <vt:lpstr>PROGRAMACION PLAN DE COMPRAS</vt:lpstr>
      <vt:lpstr>Hoja1</vt:lpstr>
      <vt:lpstr>PAC 2019</vt:lpstr>
      <vt:lpstr>POAI 2019</vt:lpstr>
      <vt:lpstr>ACUERDO ANEXOS</vt:lpstr>
      <vt:lpstr>NO liquidacion del presupuesto</vt:lpstr>
      <vt:lpstr>Carta Radicado</vt:lpstr>
      <vt:lpstr>' PTO Ing Egr'!Área_de_impresión</vt:lpstr>
      <vt:lpstr>'ACUERDO ANEXOS'!Área_de_impresión</vt:lpstr>
      <vt:lpstr>'Carta Radicado'!Área_de_impresión</vt:lpstr>
      <vt:lpstr>DATOS!Área_de_impresión</vt:lpstr>
      <vt:lpstr>'NO liquidacion del presupuesto'!Área_de_impresión</vt:lpstr>
      <vt:lpstr>'PAC 2016'!Área_de_impresión</vt:lpstr>
      <vt:lpstr>'PAC 2019'!Área_de_impresión</vt:lpstr>
      <vt:lpstr>'PLAN DE COMPRAS 2010sice'!Área_de_impresión</vt:lpstr>
      <vt:lpstr>'PLAN DE COMPRAS 2016 '!Área_de_impresión</vt:lpstr>
      <vt:lpstr>Poai!Área_de_impresión</vt:lpstr>
      <vt:lpstr>'POAI 2019'!Área_de_impresión</vt:lpstr>
      <vt:lpstr>'PROGRAMACION PLAN DE COMPRAS'!Área_de_impresión</vt:lpstr>
      <vt:lpstr>' PTO Ing Egr'!OLE_LINK1</vt:lpstr>
      <vt:lpstr>' PTO Ing Egr'!Títulos_a_imprimir</vt:lpstr>
      <vt:lpstr>'NO liquidacion del presupuesto'!Títulos_a_imprimir</vt:lpstr>
      <vt:lpstr>'PAC 2019'!Títulos_a_imprimir</vt:lpstr>
      <vt:lpstr>'PLAN DE COMPRAS 2010sice'!Títulos_a_imprimir</vt:lpstr>
      <vt:lpstr>'PLAN DE COMPRAS 2016 '!Títulos_a_imprimir</vt:lpstr>
      <vt:lpstr>Poai!Títulos_a_imprimir</vt:lpstr>
      <vt:lpstr>'POAI 2010'!Títulos_a_imprimir</vt:lpstr>
      <vt:lpstr>'POAI 2019'!Títulos_a_imprimir</vt:lpstr>
      <vt:lpstr>'PROGRAMACION PLAN DE COMPRAS'!Títulos_a_imprimir</vt:lpstr>
    </vt:vector>
  </TitlesOfParts>
  <Company>MATERIALES Y HERRAMIENTAS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 DARIO MARIN</dc:creator>
  <cp:lastModifiedBy>Usuario</cp:lastModifiedBy>
  <cp:lastPrinted>2019-07-11T10:31:43Z</cp:lastPrinted>
  <dcterms:created xsi:type="dcterms:W3CDTF">2001-12-20T03:59:12Z</dcterms:created>
  <dcterms:modified xsi:type="dcterms:W3CDTF">2019-07-11T10:32:32Z</dcterms:modified>
</cp:coreProperties>
</file>